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Nsr\Downloads\Adventure work Excel Dashboard\"/>
    </mc:Choice>
  </mc:AlternateContent>
  <xr:revisionPtr revIDLastSave="0" documentId="13_ncr:1_{E1229BBB-801B-4BEF-91C4-7348C8DF5892}" xr6:coauthVersionLast="47" xr6:coauthVersionMax="47" xr10:uidLastSave="{00000000-0000-0000-0000-000000000000}"/>
  <bookViews>
    <workbookView xWindow="-108" yWindow="-108" windowWidth="23256" windowHeight="12576" activeTab="2" xr2:uid="{7015BEEE-F53E-46A4-ADB1-78A2D59FB9BA}"/>
  </bookViews>
  <sheets>
    <sheet name="Analysis" sheetId="1" r:id="rId1"/>
    <sheet name="Time Anlysis - DashBoard" sheetId="5" r:id="rId2"/>
    <sheet name="Analysis - charts" sheetId="6" r:id="rId3"/>
  </sheets>
  <definedNames>
    <definedName name="Slicer_Month">#N/A</definedName>
    <definedName name="Slicer_Year1">#N/A</definedName>
  </definedNames>
  <calcPr calcId="191029"/>
  <pivotCaches>
    <pivotCache cacheId="0" r:id="rId4"/>
    <pivotCache cacheId="104" r:id="rId5"/>
    <pivotCache cacheId="128" r:id="rId6"/>
    <pivotCache cacheId="131" r:id="rId7"/>
    <pivotCache cacheId="134" r:id="rId8"/>
    <pivotCache cacheId="137" r:id="rId9"/>
    <pivotCache cacheId="140" r:id="rId10"/>
    <pivotCache cacheId="147" r:id="rId11"/>
  </pivotCaches>
  <extLst>
    <ext xmlns:x14="http://schemas.microsoft.com/office/spreadsheetml/2009/9/main" uri="{876F7934-8845-4945-9796-88D515C7AA90}">
      <x14:pivotCaches>
        <pivotCache cacheId="6"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92d42135-6ce9-4514-a1d5-c79fae0133b7" name="FactInternetSales" connection="Query - FactInternetSales"/>
          <x15:modelTable id="DimSalesTerritory_ee8a1554-79bf-418f-8dc4-5b5011f9b3df" name="DimSalesTerritory" connection="Query - DimSalesTerritory"/>
          <x15:modelTable id="DimProduct_2ba7b1d3-c422-41cf-b509-50bf850f0076" name="DimProduct" connection="Query - DimProduct"/>
          <x15:modelTable id="DimGeography_94f81c57-2730-443c-ac14-23d51159810c" name="DimGeography" connection="Query - DimGeography"/>
          <x15:modelTable id="DimDate_edcf0751-6728-42a4-81c7-937339772e15" name="DimDate" connection="Query - DimDate"/>
          <x15:modelTable id="DimCustomer_fbeb9465-1700-48cd-ba8e-1f895da5b337" name="DimCustomer" connection="Query - DimCustomer"/>
          <x15:modelTable id="All Measures_2db4d895-894b-49ce-ac14-1ce9a7a67e4d" name="All Measures" connection="Query - All Measures"/>
        </x15:modelTables>
        <x15:modelRelationships>
          <x15:modelRelationship fromTable="FactInternetSales" fromColumn="ProductKey" toTable="DimProduct" toColumn="ProductKey"/>
          <x15:modelRelationship fromTable="FactInternetSales" fromColumn="OrderDateKey" toTable="DimDate" toColumn="DateKey"/>
          <x15:modelRelationship fromTable="FactInternetSales" fromColumn="SalesTerritoryKey" toTable="DimSalesTerritory" toColumn="SalesTerritoryKey"/>
          <x15:modelRelationship fromTable="FactInternetSales" fromColumn="CustomerKey" toTable="DimCustomer" toColumn="CustomerKey"/>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7" i="6" l="1"/>
  <c r="C47" i="6"/>
  <c r="D44" i="6"/>
  <c r="D43" i="6"/>
  <c r="H35" i="6"/>
  <c r="H27" i="6" a="1"/>
  <c r="H27" i="6" s="1"/>
  <c r="H28" i="6" a="1"/>
  <c r="H28" i="6" s="1"/>
  <c r="H29" i="6" a="1"/>
  <c r="H29" i="6"/>
  <c r="H30" i="6" a="1"/>
  <c r="H30" i="6"/>
  <c r="H31" i="6" a="1"/>
  <c r="H31" i="6" s="1"/>
  <c r="H32" i="6" a="1"/>
  <c r="H32" i="6" s="1"/>
  <c r="H26" i="6" a="1"/>
  <c r="H26" i="6" s="1"/>
  <c r="K27" i="6"/>
  <c r="K28" i="6"/>
  <c r="K26" i="6"/>
  <c r="G14" i="6"/>
  <c r="F8" i="6"/>
  <c r="F9" i="6"/>
  <c r="G9" i="6" s="1"/>
  <c r="F10" i="6"/>
  <c r="G10" i="6" s="1"/>
  <c r="E39" i="1" a="1"/>
  <c r="E39" i="1" s="1"/>
  <c r="F39" i="1" s="1"/>
  <c r="E40" i="1" a="1"/>
  <c r="E40" i="1" s="1"/>
  <c r="S18" i="1"/>
  <c r="S25" i="1" s="1"/>
  <c r="T25" i="1" s="1"/>
  <c r="E41" i="1" a="1"/>
  <c r="E41" i="1" s="1"/>
  <c r="E42" i="1" a="1"/>
  <c r="E42" i="1" s="1"/>
  <c r="E38" i="1" a="1"/>
  <c r="E38" i="1" s="1"/>
  <c r="F38" i="1" s="1"/>
  <c r="G12" i="6" l="1"/>
  <c r="G8" i="6"/>
  <c r="S26" i="1"/>
  <c r="T26" i="1" s="1"/>
  <c r="U26" i="1" s="1"/>
  <c r="S31" i="1"/>
  <c r="T31" i="1" s="1"/>
  <c r="S36" i="1"/>
  <c r="T36" i="1" s="1"/>
  <c r="S41" i="1"/>
  <c r="T41" i="1" s="1"/>
  <c r="S46" i="1"/>
  <c r="T46" i="1" s="1"/>
  <c r="S51" i="1"/>
  <c r="T51" i="1" s="1"/>
  <c r="S50" i="1"/>
  <c r="T50" i="1" s="1"/>
  <c r="S45" i="1"/>
  <c r="T45" i="1" s="1"/>
  <c r="S40" i="1"/>
  <c r="T40" i="1" s="1"/>
  <c r="S30" i="1"/>
  <c r="T30" i="1" s="1"/>
  <c r="S35" i="1"/>
  <c r="T35" i="1" s="1"/>
  <c r="F40" i="1"/>
  <c r="F42" i="1"/>
  <c r="F41" i="1"/>
  <c r="U50" i="1" l="1"/>
  <c r="U30" i="1"/>
  <c r="U51" i="1"/>
  <c r="U46" i="1"/>
  <c r="U41" i="1"/>
  <c r="U36" i="1"/>
  <c r="U35" i="1"/>
  <c r="U31" i="1"/>
  <c r="U40" i="1"/>
  <c r="U45" i="1"/>
  <c r="U25" i="1"/>
  <c r="X25" i="1" s="1"/>
  <c r="X50" i="1" l="1"/>
  <c r="X30" i="1"/>
  <c r="X35" i="1"/>
  <c r="X40" i="1"/>
  <c r="X4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A5ABA5-0D19-47C8-888D-EB6666CC626D}" name="Query - All Measures" description="Connection to the 'All Measures' query in the workbook." type="100" refreshedVersion="8" minRefreshableVersion="5">
    <extLst>
      <ext xmlns:x15="http://schemas.microsoft.com/office/spreadsheetml/2010/11/main" uri="{DE250136-89BD-433C-8126-D09CA5730AF9}">
        <x15:connection id="f70f0536-f485-4508-b137-6926de22bd07">
          <x15:oledbPr connection="Provider=Microsoft.Mashup.OleDb.1;Data Source=$Workbook$;Location=&quot;All Measures&quot;;Extended Properties=&quot;&quot;">
            <x15:dbTables>
              <x15:dbTable name="All Measures"/>
            </x15:dbTables>
          </x15:oledbPr>
        </x15:connection>
      </ext>
    </extLst>
  </connection>
  <connection id="2" xr16:uid="{528E5D5C-DE95-4F13-B020-7F1E31E3B9FB}" name="Query - DimCustomer" description="Connection to the 'DimCustomer' query in the workbook." type="100" refreshedVersion="8" minRefreshableVersion="5">
    <extLst>
      <ext xmlns:x15="http://schemas.microsoft.com/office/spreadsheetml/2010/11/main" uri="{DE250136-89BD-433C-8126-D09CA5730AF9}">
        <x15:connection id="e8ebd51f-cda3-4800-bf7e-14821a077a13">
          <x15:oledbPr connection="Provider=Microsoft.Mashup.OleDb.1;Data Source=$Workbook$;Location=DimCustomer;Extended Properties=&quot;&quot;">
            <x15:dbTables>
              <x15:dbTable name="DimCustomer"/>
            </x15:dbTables>
          </x15:oledbPr>
        </x15:connection>
      </ext>
    </extLst>
  </connection>
  <connection id="3" xr16:uid="{B1D7CA71-ACD2-43B1-83DF-2B1AA30253EF}" name="Query - DimDate" description="Connection to the 'DimDate' query in the workbook." type="100" refreshedVersion="8" minRefreshableVersion="5">
    <extLst>
      <ext xmlns:x15="http://schemas.microsoft.com/office/spreadsheetml/2010/11/main" uri="{DE250136-89BD-433C-8126-D09CA5730AF9}">
        <x15:connection id="5e8aa945-3de1-4e26-b296-640c005bb3f2">
          <x15:oledbPr connection="Provider=Microsoft.Mashup.OleDb.1;Data Source=$Workbook$;Location=DimDate;Extended Properties=&quot;&quot;">
            <x15:dbTables>
              <x15:dbTable name="DimDate"/>
            </x15:dbTables>
          </x15:oledbPr>
        </x15:connection>
      </ext>
    </extLst>
  </connection>
  <connection id="4" xr16:uid="{5AFE04AC-CA9B-4858-9D1B-2A69361314A0}" name="Query - DimGeography" description="Connection to the 'DimGeography' query in the workbook." type="100" refreshedVersion="8" minRefreshableVersion="5">
    <extLst>
      <ext xmlns:x15="http://schemas.microsoft.com/office/spreadsheetml/2010/11/main" uri="{DE250136-89BD-433C-8126-D09CA5730AF9}">
        <x15:connection id="24f63b0b-6219-419b-8e5e-917486bc9d68">
          <x15:oledbPr connection="Provider=Microsoft.Mashup.OleDb.1;Data Source=$Workbook$;Location=DimGeography;Extended Properties=&quot;&quot;">
            <x15:dbTables>
              <x15:dbTable name="DimGeography"/>
            </x15:dbTables>
          </x15:oledbPr>
        </x15:connection>
      </ext>
    </extLst>
  </connection>
  <connection id="5" xr16:uid="{0E9364B8-650D-47B7-AD15-D7DB0804DA62}" name="Query - DimProduct" description="Connection to the 'DimProduct' query in the workbook." type="100" refreshedVersion="8" minRefreshableVersion="5">
    <extLst>
      <ext xmlns:x15="http://schemas.microsoft.com/office/spreadsheetml/2010/11/main" uri="{DE250136-89BD-433C-8126-D09CA5730AF9}">
        <x15:connection id="9e803f64-77fb-49b2-91e7-0c6570c20293">
          <x15:oledbPr connection="Provider=Microsoft.Mashup.OleDb.1;Data Source=$Workbook$;Location=DimProduct;Extended Properties=&quot;&quot;">
            <x15:dbTables>
              <x15:dbTable name="DimProduct"/>
            </x15:dbTables>
          </x15:oledbPr>
        </x15:connection>
      </ext>
    </extLst>
  </connection>
  <connection id="6" xr16:uid="{4495798C-3392-4F5B-8543-78E52C366F46}" name="Query - DimSalesTerritory" description="Connection to the 'DimSalesTerritory' query in the workbook." type="100" refreshedVersion="8" minRefreshableVersion="5">
    <extLst>
      <ext xmlns:x15="http://schemas.microsoft.com/office/spreadsheetml/2010/11/main" uri="{DE250136-89BD-433C-8126-D09CA5730AF9}">
        <x15:connection id="0cb2fcbc-4f51-4f31-b4d5-58cce02477c9">
          <x15:oledbPr connection="Provider=Microsoft.Mashup.OleDb.1;Data Source=$Workbook$;Location=DimSalesTerritory;Extended Properties=&quot;&quot;">
            <x15:dbTables>
              <x15:dbTable name="DimSalesTerritory"/>
            </x15:dbTables>
          </x15:oledbPr>
        </x15:connection>
      </ext>
    </extLst>
  </connection>
  <connection id="7" xr16:uid="{9276BBD7-2C3B-40E0-9D01-F7415168EA1C}" name="Query - FactInternetSales" description="Connection to the 'FactInternetSales' query in the workbook." type="100" refreshedVersion="8" minRefreshableVersion="5">
    <extLst>
      <ext xmlns:x15="http://schemas.microsoft.com/office/spreadsheetml/2010/11/main" uri="{DE250136-89BD-433C-8126-D09CA5730AF9}">
        <x15:connection id="d54e3ea0-141a-462d-a421-6b24c59a1c03"/>
      </ext>
    </extLst>
  </connection>
  <connection id="8" xr16:uid="{8DB5778B-EB87-41A0-AB7B-7B9292A1AAD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<sst xmlns="http://schemas.openxmlformats.org/spreadsheetml/2006/main" count="128" uniqueCount="57">
  <si>
    <t>Total Users</t>
  </si>
  <si>
    <t>Total Orders</t>
  </si>
  <si>
    <t>Total Sales</t>
  </si>
  <si>
    <t>Total Cost of Goods</t>
  </si>
  <si>
    <t>Total Profit</t>
  </si>
  <si>
    <t>Total Products</t>
  </si>
  <si>
    <t>Total Sold Products</t>
  </si>
  <si>
    <t xml:space="preserve"> % Margin Profit</t>
  </si>
  <si>
    <t>Sum of OrderQuantity</t>
  </si>
  <si>
    <t>Quantity</t>
  </si>
  <si>
    <t>Year</t>
  </si>
  <si>
    <t>Option</t>
  </si>
  <si>
    <t>Row Labels</t>
  </si>
  <si>
    <t>Grand Total</t>
  </si>
  <si>
    <t>Currunt Year</t>
  </si>
  <si>
    <t>Previous Year</t>
  </si>
  <si>
    <t>Profit</t>
  </si>
  <si>
    <t>Precentage</t>
  </si>
  <si>
    <t>Total Order</t>
  </si>
  <si>
    <t>Orders</t>
  </si>
  <si>
    <t>Sales</t>
  </si>
  <si>
    <t>YOY Change</t>
  </si>
  <si>
    <t>Margin</t>
  </si>
  <si>
    <t>Margen</t>
  </si>
  <si>
    <t>COG</t>
  </si>
  <si>
    <t>Apr</t>
  </si>
  <si>
    <t>Aug</t>
  </si>
  <si>
    <t>Dec</t>
  </si>
  <si>
    <t>Feb</t>
  </si>
  <si>
    <t>Jan</t>
  </si>
  <si>
    <t>Jul</t>
  </si>
  <si>
    <t>Jun</t>
  </si>
  <si>
    <t>Mar</t>
  </si>
  <si>
    <t>May</t>
  </si>
  <si>
    <t>Nov</t>
  </si>
  <si>
    <t>Oct</t>
  </si>
  <si>
    <t>Sep</t>
  </si>
  <si>
    <t>Month</t>
  </si>
  <si>
    <t>Top Profit</t>
  </si>
  <si>
    <t>Rank</t>
  </si>
  <si>
    <t>P of Total Profit</t>
  </si>
  <si>
    <t>Selected Year</t>
  </si>
  <si>
    <t>Fri</t>
  </si>
  <si>
    <t>Mon</t>
  </si>
  <si>
    <t>Sat</t>
  </si>
  <si>
    <t>Sun</t>
  </si>
  <si>
    <t>Thu</t>
  </si>
  <si>
    <t>Tue</t>
  </si>
  <si>
    <t>Wed</t>
  </si>
  <si>
    <t>Highlight</t>
  </si>
  <si>
    <t xml:space="preserve">Day </t>
  </si>
  <si>
    <t>Day</t>
  </si>
  <si>
    <t>P of  Total Profit</t>
  </si>
  <si>
    <t>Weekday</t>
  </si>
  <si>
    <t>Weekend</t>
  </si>
  <si>
    <t>Percentage</t>
  </si>
  <si>
    <t>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</si>
</sst>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4" formatCode="#,##0.0%;\-#,##0.0%;#,##0.0%"/>
    <numFmt numFmtId="165" formatCode="0,\ &quot;K&quot;"/>
    <numFmt numFmtId="166" formatCode="0.0,\ &quot;K&quot;"/>
    <numFmt numFmtId="167" formatCode="\$0,,\ &quot;M&quot;\ "/>
    <numFmt numFmtId="168" formatCode="\+* ##,#00&quot;%&quot;;\-* ##,#00&quot;%&quot;;* ##,#00&quot;%&quot;"/>
    <numFmt numFmtId="171" formatCode="0.00,,\ &quot;M&quot;"/>
  </numFmts>
  <fonts count="4" x14ac:knownFonts="1">
    <font>
      <sz val="11"/>
      <color theme="1"/>
      <name val="Aptos Narrow"/>
      <family val="2"/>
      <charset val="178"/>
      <scheme val="minor"/>
    </font>
    <font>
      <sz val="8"/>
      <color rgb="FF000000"/>
      <name val="Segoe UI"/>
      <family val="2"/>
    </font>
    <font>
      <sz val="11"/>
      <color theme="1"/>
      <name val="Aptos Narrow"/>
      <family val="2"/>
      <charset val="178"/>
      <scheme val="minor"/>
    </font>
    <font>
      <b/>
      <sz val="11"/>
      <color theme="1"/>
      <name val="Aptos Narrow"/>
      <family val="2"/>
      <charset val="178"/>
      <scheme val="minor"/>
    </font>
  </fonts>
  <fills count="5">
    <fill>
      <patternFill patternType="none"/>
    </fill>
    <fill>
      <patternFill patternType="gray125"/>
    </fill>
    <fill>
      <patternFill patternType="solid">
        <fgColor theme="4" tint="0.79998168889431442"/>
        <bgColor indexed="64"/>
      </patternFill>
    </fill>
    <fill>
      <patternFill patternType="solid">
        <fgColor theme="3" tint="0.89999084444715716"/>
        <bgColor indexed="64"/>
      </patternFill>
    </fill>
    <fill>
      <patternFill patternType="solid">
        <fgColor theme="4" tint="0.79998168889431442"/>
        <bgColor theme="4" tint="0.79998168889431442"/>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6">
    <xf numFmtId="0" fontId="0" fillId="0" borderId="0" xfId="0"/>
    <xf numFmtId="0" fontId="0" fillId="0" borderId="1" xfId="0" pivotButton="1" applyBorder="1"/>
    <xf numFmtId="0" fontId="0" fillId="0" borderId="1" xfId="0" applyBorder="1"/>
    <xf numFmtId="0" fontId="0" fillId="0" borderId="1" xfId="0" applyBorder="1" applyAlignment="1">
      <alignment horizontal="left"/>
    </xf>
    <xf numFmtId="166" fontId="0" fillId="0" borderId="1" xfId="0" applyNumberFormat="1" applyBorder="1"/>
    <xf numFmtId="167" fontId="0" fillId="0" borderId="1" xfId="0" applyNumberFormat="1" applyBorder="1"/>
    <xf numFmtId="164" fontId="0" fillId="0" borderId="1" xfId="0" applyNumberFormat="1" applyBorder="1"/>
    <xf numFmtId="165" fontId="0" fillId="0" borderId="1" xfId="0" applyNumberFormat="1" applyBorder="1"/>
    <xf numFmtId="165" fontId="0" fillId="0" borderId="6" xfId="0" applyNumberFormat="1" applyBorder="1"/>
    <xf numFmtId="166" fontId="0" fillId="0" borderId="8" xfId="0" applyNumberFormat="1" applyBorder="1"/>
    <xf numFmtId="167" fontId="0" fillId="0" borderId="8" xfId="0" applyNumberFormat="1" applyBorder="1"/>
    <xf numFmtId="164" fontId="0" fillId="0" borderId="8" xfId="0" applyNumberFormat="1" applyBorder="1"/>
    <xf numFmtId="165" fontId="0" fillId="0" borderId="9" xfId="0" applyNumberFormat="1" applyBorder="1"/>
    <xf numFmtId="166" fontId="0" fillId="0" borderId="2" xfId="0" applyNumberFormat="1" applyBorder="1"/>
    <xf numFmtId="166" fontId="0" fillId="0" borderId="3" xfId="0" applyNumberFormat="1" applyBorder="1"/>
    <xf numFmtId="167" fontId="0" fillId="0" borderId="3" xfId="0" applyNumberFormat="1" applyBorder="1"/>
    <xf numFmtId="164" fontId="0" fillId="0" borderId="3" xfId="0" applyNumberFormat="1" applyBorder="1"/>
    <xf numFmtId="165" fontId="0" fillId="0" borderId="4" xfId="0" applyNumberFormat="1" applyBorder="1"/>
    <xf numFmtId="166" fontId="0" fillId="0" borderId="7" xfId="0" applyNumberFormat="1" applyBorder="1"/>
    <xf numFmtId="0" fontId="0" fillId="0" borderId="10" xfId="0" applyBorder="1"/>
    <xf numFmtId="0" fontId="0" fillId="0" borderId="11" xfId="0" applyBorder="1"/>
    <xf numFmtId="0" fontId="0" fillId="0" borderId="12" xfId="0" applyBorder="1"/>
    <xf numFmtId="0" fontId="0" fillId="0" borderId="15" xfId="0" applyBorder="1" applyAlignment="1">
      <alignment horizontal="left"/>
    </xf>
    <xf numFmtId="0" fontId="0" fillId="0" borderId="14" xfId="0" applyBorder="1" applyAlignment="1">
      <alignment horizontal="left"/>
    </xf>
    <xf numFmtId="166" fontId="0" fillId="0" borderId="5" xfId="0" applyNumberFormat="1" applyBorder="1"/>
    <xf numFmtId="0" fontId="0" fillId="0" borderId="13" xfId="0" applyBorder="1" applyAlignment="1">
      <alignment horizontal="left"/>
    </xf>
    <xf numFmtId="43" fontId="0" fillId="0" borderId="1" xfId="1" applyFont="1" applyBorder="1"/>
    <xf numFmtId="0" fontId="0" fillId="2" borderId="1" xfId="0" applyFill="1" applyBorder="1"/>
    <xf numFmtId="168" fontId="0" fillId="2" borderId="1" xfId="0" applyNumberFormat="1" applyFill="1" applyBorder="1"/>
    <xf numFmtId="43" fontId="0" fillId="2" borderId="1" xfId="1" applyFont="1" applyFill="1" applyBorder="1"/>
    <xf numFmtId="0" fontId="0" fillId="3" borderId="1" xfId="0" applyFill="1" applyBorder="1"/>
    <xf numFmtId="10" fontId="0" fillId="3" borderId="1" xfId="2" applyNumberFormat="1" applyFont="1" applyFill="1" applyBorder="1"/>
    <xf numFmtId="0" fontId="0" fillId="0" borderId="1" xfId="0" applyNumberFormat="1" applyBorder="1"/>
    <xf numFmtId="166" fontId="0" fillId="0" borderId="0" xfId="0" applyNumberFormat="1" applyBorder="1"/>
    <xf numFmtId="167" fontId="0" fillId="0" borderId="0" xfId="0" applyNumberFormat="1" applyBorder="1"/>
    <xf numFmtId="0" fontId="0" fillId="0" borderId="0" xfId="0" applyNumberFormat="1" applyBorder="1"/>
    <xf numFmtId="164" fontId="0" fillId="0" borderId="0" xfId="0" applyNumberFormat="1" applyBorder="1"/>
    <xf numFmtId="0" fontId="0" fillId="0" borderId="8" xfId="0" applyNumberFormat="1" applyBorder="1"/>
    <xf numFmtId="0" fontId="0" fillId="0" borderId="3" xfId="0" applyNumberFormat="1" applyBorder="1"/>
    <xf numFmtId="171" fontId="0" fillId="0" borderId="1" xfId="0" applyNumberFormat="1" applyBorder="1"/>
    <xf numFmtId="0" fontId="0" fillId="3" borderId="0" xfId="0" applyFill="1" applyBorder="1" applyAlignment="1">
      <alignment horizontal="left"/>
    </xf>
    <xf numFmtId="0" fontId="0" fillId="3" borderId="0" xfId="0" applyFill="1"/>
    <xf numFmtId="2" fontId="0" fillId="3" borderId="0" xfId="2" applyNumberFormat="1" applyFont="1" applyFill="1"/>
    <xf numFmtId="0" fontId="3" fillId="4" borderId="1" xfId="0" applyFont="1" applyFill="1" applyBorder="1"/>
    <xf numFmtId="0" fontId="0" fillId="2" borderId="0" xfId="0" applyFill="1"/>
    <xf numFmtId="43" fontId="0" fillId="2" borderId="0" xfId="0" applyNumberFormat="1" applyFill="1"/>
  </cellXfs>
  <cellStyles count="3">
    <cellStyle name="Comma" xfId="1" builtinId="3"/>
    <cellStyle name="Normal" xfId="0" builtinId="0"/>
    <cellStyle name="Percent" xfId="2" builtinId="5"/>
  </cellStyles>
  <dxfs count="73">
    <dxf>
      <fill>
        <patternFill patternType="solid">
          <bgColor theme="3" tint="0.89999084444715716"/>
        </patternFill>
      </fill>
    </dxf>
    <dxf>
      <fill>
        <patternFill patternType="solid">
          <bgColor theme="3" tint="0.89999084444715716"/>
        </patternFill>
      </fill>
    </dxf>
    <dxf>
      <numFmt numFmtId="171" formatCode="0.00,,\ &quot;M&quot;"/>
    </dxf>
    <dxf>
      <numFmt numFmtId="167" formatCode="\$0,,\ &quot;M&quot;\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0.00,,\ &quot;M&quot;"/>
    </dxf>
    <dxf>
      <numFmt numFmtId="171" formatCode="0.00,,\ &quot;M&quot;"/>
    </dxf>
    <dxf>
      <numFmt numFmtId="171" formatCode="0.00,,\ &quot;M&quot;"/>
    </dxf>
    <dxf>
      <numFmt numFmtId="171" formatCode="0.00,,\ &quot;M&quot;"/>
    </dxf>
    <dxf>
      <numFmt numFmtId="167" formatCode="\$0,,\ &quot;M&quot;\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 &quot;M&quot;\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 &quot;M&quot;\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 &quot;K&quot;"/>
    </dxf>
    <dxf>
      <numFmt numFmtId="167" formatCode="\$0,,\ &quot;M&quot;\ "/>
    </dxf>
    <dxf>
      <numFmt numFmtId="167" formatCode="\$0,,\ &quot;M&quot;\ "/>
    </dxf>
    <dxf>
      <numFmt numFmtId="167" formatCode="\$0,,\ &quot;M&quot;\ "/>
    </dxf>
    <dxf>
      <numFmt numFmtId="166" formatCode="0.0,\ &quot;K&quot;"/>
    </dxf>
    <dxf>
      <numFmt numFmtId="166" formatCode="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 &quot;K&quot;"/>
    </dxf>
    <dxf>
      <numFmt numFmtId="167" formatCode="\$0,,\ &quot;M&quot;\ "/>
    </dxf>
    <dxf>
      <numFmt numFmtId="167" formatCode="\$0,,\ &quot;M&quot;\ "/>
    </dxf>
    <dxf>
      <numFmt numFmtId="167" formatCode="\$0,,\ &quot;M&quot;\ "/>
    </dxf>
    <dxf>
      <numFmt numFmtId="166" formatCode="0.0,\ &quot;K&quot;"/>
    </dxf>
    <dxf>
      <numFmt numFmtId="166" formatCode="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 &quot;M&quot;\ "/>
    </dxf>
    <dxf>
      <numFmt numFmtId="167" formatCode="\$0,,\ &quot;M&quot;\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 &quot;K&quot;"/>
    </dxf>
    <dxf>
      <numFmt numFmtId="167" formatCode="\$0,,\ &quot;M&quot;\ "/>
    </dxf>
    <dxf>
      <numFmt numFmtId="167" formatCode="\$0,,\ &quot;M&quot;\ "/>
    </dxf>
    <dxf>
      <numFmt numFmtId="167" formatCode="\$0,,\ &quot;M&quot;\ "/>
    </dxf>
    <dxf>
      <numFmt numFmtId="166" formatCode="0.0,\ &quot;K&quot;"/>
    </dxf>
    <dxf>
      <numFmt numFmtId="166" formatCode="0.0,\ &quot;K&quot;"/>
    </dxf>
    <dxf>
      <font>
        <b/>
        <color theme="1"/>
      </font>
      <border>
        <bottom style="thin">
          <color theme="4"/>
        </bottom>
        <vertical/>
        <horizontal/>
      </border>
    </dxf>
    <dxf>
      <font>
        <color theme="1"/>
      </font>
      <fill>
        <patternFill patternType="none">
          <fgColor auto="1"/>
          <bgColor auto="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3" tint="0.89996032593768116"/>
        </patternFill>
      </fill>
      <border diagonalUp="0" diagonalDown="0">
        <left/>
        <right/>
        <top/>
        <bottom/>
        <vertical/>
        <horizontal/>
      </border>
    </dxf>
  </dxfs>
  <tableStyles count="2" defaultTableStyle="TableStyleMedium2" defaultPivotStyle="PivotStyleLight16">
    <tableStyle name="SlicerStyleLight1 2" pivot="0" table="0" count="10" xr9:uid="{D6A59EA0-58F8-4F62-9F28-3FC8CA63E38D}">
      <tableStyleElement type="wholeTable" dxfId="72"/>
      <tableStyleElement type="headerRow" dxfId="71"/>
    </tableStyle>
    <tableStyle name="SlicerStyleLight1 2 2" pivot="0" table="0" count="10" xr9:uid="{42FE1D88-8BD7-46EC-8116-C284C65AEF1E}">
      <tableStyleElement type="wholeTable" dxfId="70"/>
      <tableStyleElement type="headerRow" dxfId="6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9.9948118533890809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9.9948118533890809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pivotCacheDefinition" Target="pivotCache/pivotCacheDefinition2.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7.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179220320608668E-2"/>
          <c:y val="0.25903771088675581"/>
          <c:w val="0.93100357205916306"/>
          <c:h val="0.736392937577795"/>
        </c:manualLayout>
      </c:layout>
      <c:barChart>
        <c:barDir val="col"/>
        <c:grouping val="clustered"/>
        <c:varyColors val="0"/>
        <c:ser>
          <c:idx val="0"/>
          <c:order val="0"/>
          <c:tx>
            <c:strRef>
              <c:f>Analysis!$E$38</c:f>
              <c:strCache>
                <c:ptCount val="1"/>
                <c:pt idx="0">
                  <c:v>Total Profit</c:v>
                </c:pt>
              </c:strCache>
            </c:strRef>
          </c:tx>
          <c:spPr>
            <a:solidFill>
              <a:schemeClr val="accent1"/>
            </a:solidFill>
            <a:ln>
              <a:noFill/>
            </a:ln>
            <a:effectLst/>
          </c:spPr>
          <c:invertIfNegative val="0"/>
          <c:cat>
            <c:numRef>
              <c:f>Analysis!$D$39:$D$42</c:f>
              <c:numCache>
                <c:formatCode>General</c:formatCode>
                <c:ptCount val="4"/>
                <c:pt idx="0">
                  <c:v>2005</c:v>
                </c:pt>
                <c:pt idx="1">
                  <c:v>2006</c:v>
                </c:pt>
                <c:pt idx="2">
                  <c:v>2007</c:v>
                </c:pt>
                <c:pt idx="3">
                  <c:v>2008</c:v>
                </c:pt>
              </c:numCache>
            </c:numRef>
          </c:cat>
          <c:val>
            <c:numRef>
              <c:f>Analysis!$E$39:$E$42</c:f>
              <c:numCache>
                <c:formatCode>General</c:formatCode>
                <c:ptCount val="4"/>
                <c:pt idx="0">
                  <c:v>13403626.559800036</c:v>
                </c:pt>
                <c:pt idx="1">
                  <c:v>28177776.426300008</c:v>
                </c:pt>
                <c:pt idx="2">
                  <c:v>42547110.6642</c:v>
                </c:pt>
                <c:pt idx="3">
                  <c:v>42162063.995699398</c:v>
                </c:pt>
              </c:numCache>
            </c:numRef>
          </c:val>
          <c:extLst>
            <c:ext xmlns:c16="http://schemas.microsoft.com/office/drawing/2014/chart" uri="{C3380CC4-5D6E-409C-BE32-E72D297353CC}">
              <c16:uniqueId val="{00000000-A402-4D59-BE77-E5F8DB236C42}"/>
            </c:ext>
          </c:extLst>
        </c:ser>
        <c:ser>
          <c:idx val="1"/>
          <c:order val="1"/>
          <c:tx>
            <c:v>Average</c:v>
          </c:tx>
          <c:spPr>
            <a:solidFill>
              <a:schemeClr val="tx2">
                <a:lumMod val="50000"/>
                <a:lumOff val="50000"/>
              </a:schemeClr>
            </a:solidFill>
            <a:ln>
              <a:noFill/>
            </a:ln>
            <a:effectLst/>
          </c:spPr>
          <c:invertIfNegative val="0"/>
          <c:val>
            <c:numRef>
              <c:f>Analysis!$F$39:$F$42</c:f>
              <c:numCache>
                <c:formatCode>General</c:formatCode>
                <c:ptCount val="4"/>
                <c:pt idx="0">
                  <c:v>31572644.411499865</c:v>
                </c:pt>
                <c:pt idx="1">
                  <c:v>31572644.411499865</c:v>
                </c:pt>
                <c:pt idx="2">
                  <c:v>31572644.411499865</c:v>
                </c:pt>
                <c:pt idx="3">
                  <c:v>31572644.411499865</c:v>
                </c:pt>
              </c:numCache>
            </c:numRef>
          </c:val>
          <c:extLst>
            <c:ext xmlns:c16="http://schemas.microsoft.com/office/drawing/2014/chart" uri="{C3380CC4-5D6E-409C-BE32-E72D297353CC}">
              <c16:uniqueId val="{00000001-A402-4D59-BE77-E5F8DB236C42}"/>
            </c:ext>
          </c:extLst>
        </c:ser>
        <c:dLbls>
          <c:showLegendKey val="0"/>
          <c:showVal val="0"/>
          <c:showCatName val="0"/>
          <c:showSerName val="0"/>
          <c:showPercent val="0"/>
          <c:showBubbleSize val="0"/>
        </c:dLbls>
        <c:gapWidth val="219"/>
        <c:overlap val="-27"/>
        <c:axId val="576347392"/>
        <c:axId val="576348832"/>
      </c:barChart>
      <c:catAx>
        <c:axId val="576347392"/>
        <c:scaling>
          <c:orientation val="minMax"/>
        </c:scaling>
        <c:delete val="1"/>
        <c:axPos val="b"/>
        <c:numFmt formatCode="General" sourceLinked="1"/>
        <c:majorTickMark val="out"/>
        <c:minorTickMark val="none"/>
        <c:tickLblPos val="nextTo"/>
        <c:crossAx val="576348832"/>
        <c:crosses val="autoZero"/>
        <c:auto val="1"/>
        <c:lblAlgn val="ctr"/>
        <c:lblOffset val="100"/>
        <c:noMultiLvlLbl val="0"/>
      </c:catAx>
      <c:valAx>
        <c:axId val="576348832"/>
        <c:scaling>
          <c:orientation val="minMax"/>
        </c:scaling>
        <c:delete val="1"/>
        <c:axPos val="l"/>
        <c:numFmt formatCode="General" sourceLinked="1"/>
        <c:majorTickMark val="out"/>
        <c:minorTickMark val="none"/>
        <c:tickLblPos val="nextTo"/>
        <c:crossAx val="576347392"/>
        <c:crosses val="autoZero"/>
        <c:crossBetween val="between"/>
      </c:valAx>
      <c:spPr>
        <a:noFill/>
        <a:ln>
          <a:noFill/>
        </a:ln>
        <a:effectLst/>
      </c:spPr>
    </c:plotArea>
    <c:legend>
      <c:legendPos val="r"/>
      <c:layout>
        <c:manualLayout>
          <c:xMode val="edge"/>
          <c:yMode val="edge"/>
          <c:x val="3.8538083957461368E-2"/>
          <c:y val="0.2869876755287053"/>
          <c:w val="0.18930982490526885"/>
          <c:h val="0.344390995639552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[dash-1 (version 1).xlsx]Analysis - charts!PivotTable1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000000000000001E-2"/>
          <c:y val="0.21336203275827573"/>
          <c:w val="0.93888888888888888"/>
          <c:h val="0.64558229609314821"/>
        </c:manualLayout>
      </c:layout>
      <c:lineChart>
        <c:grouping val="standard"/>
        <c:varyColors val="0"/>
        <c:ser>
          <c:idx val="0"/>
          <c:order val="0"/>
          <c:tx>
            <c:strRef>
              <c:f>'Analysis - charts'!$C$7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 charts'!$B$8:$B$19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 charts'!$C$8:$C$19</c:f>
              <c:numCache>
                <c:formatCode>\$0,,\ "M"\ </c:formatCode>
                <c:ptCount val="12"/>
                <c:pt idx="0">
                  <c:v>2559214.5870999992</c:v>
                </c:pt>
                <c:pt idx="1">
                  <c:v>2326424.3643999998</c:v>
                </c:pt>
                <c:pt idx="2">
                  <c:v>2874388.4145999975</c:v>
                </c:pt>
                <c:pt idx="3">
                  <c:v>2723198.0407999991</c:v>
                </c:pt>
                <c:pt idx="4">
                  <c:v>3094479.5498999977</c:v>
                </c:pt>
                <c:pt idx="5">
                  <c:v>2833961.1173999999</c:v>
                </c:pt>
                <c:pt idx="6">
                  <c:v>2110072.8856000011</c:v>
                </c:pt>
                <c:pt idx="7">
                  <c:v>2324468.8938999963</c:v>
                </c:pt>
                <c:pt idx="8">
                  <c:v>1589198.2703000007</c:v>
                </c:pt>
                <c:pt idx="9">
                  <c:v>1755539.9450000005</c:v>
                </c:pt>
                <c:pt idx="10">
                  <c:v>1415578.3239000002</c:v>
                </c:pt>
                <c:pt idx="11">
                  <c:v>2571252.033399995</c:v>
                </c:pt>
              </c:numCache>
            </c:numRef>
          </c:val>
          <c:smooth val="1"/>
          <c:extLst>
            <c:ext xmlns:c16="http://schemas.microsoft.com/office/drawing/2014/chart" uri="{C3380CC4-5D6E-409C-BE32-E72D297353CC}">
              <c16:uniqueId val="{00000000-8781-468F-AE08-B25F8B8A75A9}"/>
            </c:ext>
          </c:extLst>
        </c:ser>
        <c:dLbls>
          <c:showLegendKey val="0"/>
          <c:showVal val="0"/>
          <c:showCatName val="0"/>
          <c:showSerName val="0"/>
          <c:showPercent val="0"/>
          <c:showBubbleSize val="0"/>
        </c:dLbls>
        <c:smooth val="0"/>
        <c:axId val="1021080064"/>
        <c:axId val="1021081144"/>
      </c:lineChart>
      <c:catAx>
        <c:axId val="102108006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ln>
                  <a:noFill/>
                </a:ln>
                <a:solidFill>
                  <a:schemeClr val="tx2">
                    <a:lumMod val="90000"/>
                    <a:lumOff val="10000"/>
                  </a:schemeClr>
                </a:solidFill>
                <a:latin typeface="+mn-lt"/>
                <a:ea typeface="+mn-ea"/>
                <a:cs typeface="+mn-cs"/>
              </a:defRPr>
            </a:pPr>
            <a:endParaRPr lang="en-US"/>
          </a:p>
        </c:txPr>
        <c:crossAx val="1021081144"/>
        <c:crosses val="autoZero"/>
        <c:auto val="1"/>
        <c:lblAlgn val="ctr"/>
        <c:lblOffset val="100"/>
        <c:noMultiLvlLbl val="0"/>
      </c:catAx>
      <c:valAx>
        <c:axId val="1021081144"/>
        <c:scaling>
          <c:orientation val="minMax"/>
        </c:scaling>
        <c:delete val="1"/>
        <c:axPos val="l"/>
        <c:numFmt formatCode="\$0,,\ &quot;M&quot;\ " sourceLinked="1"/>
        <c:majorTickMark val="none"/>
        <c:minorTickMark val="none"/>
        <c:tickLblPos val="nextTo"/>
        <c:crossAx val="102108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 charts'!$G$25</c:f>
              <c:strCache>
                <c:ptCount val="1"/>
                <c:pt idx="0">
                  <c:v>Profit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 charts'!$F$26:$F$32</c:f>
              <c:strCache>
                <c:ptCount val="7"/>
                <c:pt idx="0">
                  <c:v>Fri</c:v>
                </c:pt>
                <c:pt idx="1">
                  <c:v>Mon</c:v>
                </c:pt>
                <c:pt idx="2">
                  <c:v>Sat</c:v>
                </c:pt>
                <c:pt idx="3">
                  <c:v>Sun</c:v>
                </c:pt>
                <c:pt idx="4">
                  <c:v>Thu</c:v>
                </c:pt>
                <c:pt idx="5">
                  <c:v>Tue</c:v>
                </c:pt>
                <c:pt idx="6">
                  <c:v>Wed</c:v>
                </c:pt>
              </c:strCache>
            </c:strRef>
          </c:cat>
          <c:val>
            <c:numRef>
              <c:f>'Analysis - charts'!$G$26:$G$32</c:f>
              <c:numCache>
                <c:formatCode>0.00,,\ "M"</c:formatCode>
                <c:ptCount val="7"/>
                <c:pt idx="0">
                  <c:v>5983801.3747999873</c:v>
                </c:pt>
                <c:pt idx="1">
                  <c:v>5954860.5016000187</c:v>
                </c:pt>
                <c:pt idx="2">
                  <c:v>5862122.0663000084</c:v>
                </c:pt>
                <c:pt idx="3">
                  <c:v>5902518.0923000053</c:v>
                </c:pt>
                <c:pt idx="4">
                  <c:v>6365340.8778000493</c:v>
                </c:pt>
                <c:pt idx="5">
                  <c:v>6061244.2484000167</c:v>
                </c:pt>
                <c:pt idx="6">
                  <c:v>6417223.5029999949</c:v>
                </c:pt>
              </c:numCache>
            </c:numRef>
          </c:val>
          <c:extLst>
            <c:ext xmlns:c16="http://schemas.microsoft.com/office/drawing/2014/chart" uri="{C3380CC4-5D6E-409C-BE32-E72D297353CC}">
              <c16:uniqueId val="{00000000-97F4-4E34-B228-5872BA13A74B}"/>
            </c:ext>
          </c:extLst>
        </c:ser>
        <c:ser>
          <c:idx val="1"/>
          <c:order val="1"/>
          <c:tx>
            <c:strRef>
              <c:f>'Analysis - charts'!$H$25</c:f>
              <c:strCache>
                <c:ptCount val="1"/>
                <c:pt idx="0">
                  <c:v>Highlight</c:v>
                </c:pt>
              </c:strCache>
            </c:strRef>
          </c:tx>
          <c:spPr>
            <a:solidFill>
              <a:schemeClr val="tx2">
                <a:lumMod val="90000"/>
                <a:lumOff val="10000"/>
              </a:schemeClr>
            </a:solidFill>
            <a:ln>
              <a:noFill/>
            </a:ln>
            <a:effectLst/>
          </c:spPr>
          <c:invertIfNegative val="0"/>
          <c:dLbls>
            <c:delete val="1"/>
          </c:dLbls>
          <c:val>
            <c:numRef>
              <c:f>'Analysis - charts'!$H$26:$H$32</c:f>
              <c:numCache>
                <c:formatCode>0.00,,\ "M"</c:formatCode>
                <c:ptCount val="7"/>
                <c:pt idx="0">
                  <c:v>0</c:v>
                </c:pt>
                <c:pt idx="1">
                  <c:v>0</c:v>
                </c:pt>
                <c:pt idx="2">
                  <c:v>0</c:v>
                </c:pt>
                <c:pt idx="3">
                  <c:v>0</c:v>
                </c:pt>
                <c:pt idx="4">
                  <c:v>6365340.8778000493</c:v>
                </c:pt>
                <c:pt idx="5">
                  <c:v>6061244.2484000167</c:v>
                </c:pt>
                <c:pt idx="6">
                  <c:v>6417223.5029999949</c:v>
                </c:pt>
              </c:numCache>
            </c:numRef>
          </c:val>
          <c:extLst>
            <c:ext xmlns:c16="http://schemas.microsoft.com/office/drawing/2014/chart" uri="{C3380CC4-5D6E-409C-BE32-E72D297353CC}">
              <c16:uniqueId val="{00000001-97F4-4E34-B228-5872BA13A74B}"/>
            </c:ext>
          </c:extLst>
        </c:ser>
        <c:dLbls>
          <c:dLblPos val="ctr"/>
          <c:showLegendKey val="0"/>
          <c:showVal val="1"/>
          <c:showCatName val="0"/>
          <c:showSerName val="0"/>
          <c:showPercent val="0"/>
          <c:showBubbleSize val="0"/>
        </c:dLbls>
        <c:gapWidth val="120"/>
        <c:overlap val="100"/>
        <c:axId val="1083038128"/>
        <c:axId val="1083039928"/>
      </c:barChart>
      <c:catAx>
        <c:axId val="1083038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lumMod val="90000"/>
                    <a:lumOff val="10000"/>
                  </a:schemeClr>
                </a:solidFill>
                <a:latin typeface="+mn-lt"/>
                <a:ea typeface="+mn-ea"/>
                <a:cs typeface="+mn-cs"/>
              </a:defRPr>
            </a:pPr>
            <a:endParaRPr lang="en-US"/>
          </a:p>
        </c:txPr>
        <c:crossAx val="1083039928"/>
        <c:crosses val="autoZero"/>
        <c:auto val="1"/>
        <c:lblAlgn val="ctr"/>
        <c:lblOffset val="100"/>
        <c:noMultiLvlLbl val="0"/>
      </c:catAx>
      <c:valAx>
        <c:axId val="1083039928"/>
        <c:scaling>
          <c:orientation val="minMax"/>
        </c:scaling>
        <c:delete val="1"/>
        <c:axPos val="l"/>
        <c:numFmt formatCode="0.00,,\ &quot;M&quot;" sourceLinked="1"/>
        <c:majorTickMark val="out"/>
        <c:minorTickMark val="none"/>
        <c:tickLblPos val="nextTo"/>
        <c:crossAx val="108303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[dash-1 (version 1).xlsx]Analysis - charts!PivotTable5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dLbl>
          <c:idx val="0"/>
          <c:layout>
            <c:manualLayout>
              <c:x val="0.1655464335823442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25400">
            <a:noFill/>
          </a:ln>
          <a:effectLst/>
        </c:spPr>
        <c:dLbl>
          <c:idx val="0"/>
          <c:layout>
            <c:manualLayout>
              <c:x val="-7.5248378901065574E-2"/>
              <c:y val="-0.1944444444444444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71704300784075E-2"/>
          <c:y val="0.2857334499854185"/>
          <c:w val="0.69118312184250941"/>
          <c:h val="0.5442742053076699"/>
        </c:manualLayout>
      </c:layout>
      <c:doughnutChart>
        <c:varyColors val="1"/>
        <c:ser>
          <c:idx val="0"/>
          <c:order val="0"/>
          <c:tx>
            <c:strRef>
              <c:f>'Analysis - charts'!$C$42</c:f>
              <c:strCache>
                <c:ptCount val="1"/>
                <c:pt idx="0">
                  <c:v>Total</c:v>
                </c:pt>
              </c:strCache>
            </c:strRef>
          </c:tx>
          <c:spPr>
            <a:ln w="25400">
              <a:noFill/>
            </a:ln>
          </c:spPr>
          <c:dPt>
            <c:idx val="0"/>
            <c:bubble3D val="0"/>
            <c:spPr>
              <a:solidFill>
                <a:schemeClr val="accent1"/>
              </a:solidFill>
              <a:ln w="25400">
                <a:noFill/>
              </a:ln>
              <a:effectLst/>
            </c:spPr>
            <c:extLst>
              <c:ext xmlns:c16="http://schemas.microsoft.com/office/drawing/2014/chart" uri="{C3380CC4-5D6E-409C-BE32-E72D297353CC}">
                <c16:uniqueId val="{00000001-8CEB-4783-A55C-F2BF5E305489}"/>
              </c:ext>
            </c:extLst>
          </c:dPt>
          <c:dPt>
            <c:idx val="1"/>
            <c:bubble3D val="0"/>
            <c:spPr>
              <a:solidFill>
                <a:schemeClr val="bg1">
                  <a:lumMod val="95000"/>
                </a:schemeClr>
              </a:solidFill>
              <a:ln w="25400">
                <a:noFill/>
              </a:ln>
              <a:effectLst/>
            </c:spPr>
            <c:extLst>
              <c:ext xmlns:c16="http://schemas.microsoft.com/office/drawing/2014/chart" uri="{C3380CC4-5D6E-409C-BE32-E72D297353CC}">
                <c16:uniqueId val="{00000003-8CEB-4783-A55C-F2BF5E305489}"/>
              </c:ext>
            </c:extLst>
          </c:dPt>
          <c:dLbls>
            <c:dLbl>
              <c:idx val="0"/>
              <c:layout>
                <c:manualLayout>
                  <c:x val="0.16554643358234425"/>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CEB-4783-A55C-F2BF5E305489}"/>
                </c:ext>
              </c:extLst>
            </c:dLbl>
            <c:dLbl>
              <c:idx val="1"/>
              <c:layout>
                <c:manualLayout>
                  <c:x val="-7.5248378901065574E-2"/>
                  <c:y val="-0.194444444444444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CEB-4783-A55C-F2BF5E305489}"/>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 charts'!$B$43:$B$44</c:f>
              <c:strCache>
                <c:ptCount val="2"/>
                <c:pt idx="0">
                  <c:v>Weekday</c:v>
                </c:pt>
                <c:pt idx="1">
                  <c:v>Weekend</c:v>
                </c:pt>
              </c:strCache>
            </c:strRef>
          </c:cat>
          <c:val>
            <c:numRef>
              <c:f>'Analysis - charts'!$C$43:$C$44</c:f>
              <c:numCache>
                <c:formatCode>0.00,,\ "M"</c:formatCode>
                <c:ptCount val="2"/>
                <c:pt idx="0">
                  <c:v>1609280.3750999991</c:v>
                </c:pt>
                <c:pt idx="1">
                  <c:v>1113917.6657</c:v>
                </c:pt>
              </c:numCache>
            </c:numRef>
          </c:val>
          <c:extLst>
            <c:ext xmlns:c16="http://schemas.microsoft.com/office/drawing/2014/chart" uri="{C3380CC4-5D6E-409C-BE32-E72D297353CC}">
              <c16:uniqueId val="{00000004-8CEB-4783-A55C-F2BF5E305489}"/>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66178689261488022"/>
          <c:y val="0.79687445319335082"/>
          <c:w val="0.33821310738511978"/>
          <c:h val="0.1562510936132983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F$37"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gif"/><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7.gif"/></Relationships>
</file>

<file path=xl/drawings/drawing1.xml><?xml version="1.0" encoding="utf-8"?>
<xdr:wsDr xmlns:xdr="http://schemas.openxmlformats.org/drawingml/2006/spreadsheetDrawing" xmlns:a="http://schemas.openxmlformats.org/drawingml/2006/main">
  <xdr:twoCellAnchor>
    <xdr:from>
      <xdr:col>9</xdr:col>
      <xdr:colOff>195254</xdr:colOff>
      <xdr:row>2</xdr:row>
      <xdr:rowOff>157727</xdr:rowOff>
    </xdr:from>
    <xdr:to>
      <xdr:col>17</xdr:col>
      <xdr:colOff>101599</xdr:colOff>
      <xdr:row>13</xdr:row>
      <xdr:rowOff>82806</xdr:rowOff>
    </xdr:to>
    <xdr:sp macro="" textlink="">
      <xdr:nvSpPr>
        <xdr:cNvPr id="27" name="Rectangle: Rounded Corners 26">
          <a:extLst>
            <a:ext uri="{FF2B5EF4-FFF2-40B4-BE49-F238E27FC236}">
              <a16:creationId xmlns:a16="http://schemas.microsoft.com/office/drawing/2014/main" id="{00000000-0008-0000-0100-00001B000000}"/>
            </a:ext>
          </a:extLst>
        </xdr:cNvPr>
        <xdr:cNvSpPr/>
      </xdr:nvSpPr>
      <xdr:spPr>
        <a:xfrm>
          <a:off x="6269483" y="506070"/>
          <a:ext cx="5305659" cy="1840965"/>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611204</xdr:colOff>
      <xdr:row>2</xdr:row>
      <xdr:rowOff>126330</xdr:rowOff>
    </xdr:from>
    <xdr:to>
      <xdr:col>4</xdr:col>
      <xdr:colOff>588151</xdr:colOff>
      <xdr:row>13</xdr:row>
      <xdr:rowOff>51409</xdr:rowOff>
    </xdr:to>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611204" y="467225"/>
          <a:ext cx="2664000" cy="1800000"/>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493195</xdr:colOff>
      <xdr:row>4</xdr:row>
      <xdr:rowOff>98660</xdr:rowOff>
    </xdr:from>
    <xdr:to>
      <xdr:col>2</xdr:col>
      <xdr:colOff>263392</xdr:colOff>
      <xdr:row>12</xdr:row>
      <xdr:rowOff>75800</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493195" y="784460"/>
          <a:ext cx="1103697" cy="1348740"/>
        </a:xfrm>
        <a:prstGeom prst="roundRect">
          <a:avLst>
            <a:gd name="adj" fmla="val 9133"/>
          </a:avLst>
        </a:prstGeom>
        <a:solidFill>
          <a:schemeClr val="tx2">
            <a:lumMod val="90000"/>
            <a:lumOff val="1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88932</xdr:colOff>
      <xdr:row>4</xdr:row>
      <xdr:rowOff>109202</xdr:rowOff>
    </xdr:from>
    <xdr:to>
      <xdr:col>10</xdr:col>
      <xdr:colOff>535248</xdr:colOff>
      <xdr:row>12</xdr:row>
      <xdr:rowOff>86341</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6163161" y="805888"/>
          <a:ext cx="1121230" cy="1370510"/>
        </a:xfrm>
        <a:prstGeom prst="roundRect">
          <a:avLst>
            <a:gd name="adj" fmla="val 7078"/>
          </a:avLst>
        </a:prstGeom>
        <a:solidFill>
          <a:schemeClr val="bg1"/>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55747</xdr:colOff>
      <xdr:row>4</xdr:row>
      <xdr:rowOff>98660</xdr:rowOff>
    </xdr:from>
    <xdr:to>
      <xdr:col>4</xdr:col>
      <xdr:colOff>498910</xdr:colOff>
      <xdr:row>12</xdr:row>
      <xdr:rowOff>75800</xdr:rowOff>
    </xdr:to>
    <xdr:sp macro="" textlink="">
      <xdr:nvSpPr>
        <xdr:cNvPr id="9" name="Rectangle: Rounded Corners 8">
          <a:extLst>
            <a:ext uri="{FF2B5EF4-FFF2-40B4-BE49-F238E27FC236}">
              <a16:creationId xmlns:a16="http://schemas.microsoft.com/office/drawing/2014/main" id="{00000000-0008-0000-0100-000009000000}"/>
            </a:ext>
          </a:extLst>
        </xdr:cNvPr>
        <xdr:cNvSpPr/>
      </xdr:nvSpPr>
      <xdr:spPr>
        <a:xfrm>
          <a:off x="2055997" y="784460"/>
          <a:ext cx="1109913" cy="1348740"/>
        </a:xfrm>
        <a:prstGeom prst="roundRect">
          <a:avLst>
            <a:gd name="adj" fmla="val 10503"/>
          </a:avLst>
        </a:prstGeom>
        <a:solidFill>
          <a:schemeClr val="tx2">
            <a:lumMod val="90000"/>
            <a:lumOff val="1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438793</xdr:colOff>
      <xdr:row>3</xdr:row>
      <xdr:rowOff>71101</xdr:rowOff>
    </xdr:from>
    <xdr:to>
      <xdr:col>10</xdr:col>
      <xdr:colOff>141615</xdr:colOff>
      <xdr:row>5</xdr:row>
      <xdr:rowOff>93961</xdr:rowOff>
    </xdr:to>
    <xdr:sp macro="" textlink="">
      <xdr:nvSpPr>
        <xdr:cNvPr id="11" name="Oval 10">
          <a:extLst>
            <a:ext uri="{FF2B5EF4-FFF2-40B4-BE49-F238E27FC236}">
              <a16:creationId xmlns:a16="http://schemas.microsoft.com/office/drawing/2014/main" id="{00000000-0008-0000-0100-00000B000000}"/>
            </a:ext>
          </a:extLst>
        </xdr:cNvPr>
        <xdr:cNvSpPr/>
      </xdr:nvSpPr>
      <xdr:spPr>
        <a:xfrm>
          <a:off x="6513022" y="593615"/>
          <a:ext cx="377736" cy="371203"/>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168284</xdr:colOff>
      <xdr:row>4</xdr:row>
      <xdr:rowOff>109202</xdr:rowOff>
    </xdr:from>
    <xdr:to>
      <xdr:col>14</xdr:col>
      <xdr:colOff>611447</xdr:colOff>
      <xdr:row>12</xdr:row>
      <xdr:rowOff>86341</xdr:rowOff>
    </xdr:to>
    <xdr:sp macro="" textlink="">
      <xdr:nvSpPr>
        <xdr:cNvPr id="23" name="Rectangle: Rounded Corners 22">
          <a:extLst>
            <a:ext uri="{FF2B5EF4-FFF2-40B4-BE49-F238E27FC236}">
              <a16:creationId xmlns:a16="http://schemas.microsoft.com/office/drawing/2014/main" id="{00000000-0008-0000-0100-000017000000}"/>
            </a:ext>
          </a:extLst>
        </xdr:cNvPr>
        <xdr:cNvSpPr/>
      </xdr:nvSpPr>
      <xdr:spPr>
        <a:xfrm>
          <a:off x="8942170" y="805888"/>
          <a:ext cx="1118077" cy="1370510"/>
        </a:xfrm>
        <a:prstGeom prst="roundRect">
          <a:avLst>
            <a:gd name="adj" fmla="val 7078"/>
          </a:avLst>
        </a:prstGeom>
        <a:solidFill>
          <a:schemeClr val="bg1"/>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516197</xdr:colOff>
      <xdr:row>3</xdr:row>
      <xdr:rowOff>71101</xdr:rowOff>
    </xdr:from>
    <xdr:to>
      <xdr:col>14</xdr:col>
      <xdr:colOff>217814</xdr:colOff>
      <xdr:row>5</xdr:row>
      <xdr:rowOff>93961</xdr:rowOff>
    </xdr:to>
    <xdr:sp macro="" textlink="">
      <xdr:nvSpPr>
        <xdr:cNvPr id="24" name="Oval 23">
          <a:extLst>
            <a:ext uri="{FF2B5EF4-FFF2-40B4-BE49-F238E27FC236}">
              <a16:creationId xmlns:a16="http://schemas.microsoft.com/office/drawing/2014/main" id="{00000000-0008-0000-0100-000018000000}"/>
            </a:ext>
          </a:extLst>
        </xdr:cNvPr>
        <xdr:cNvSpPr/>
      </xdr:nvSpPr>
      <xdr:spPr>
        <a:xfrm>
          <a:off x="9290083" y="593615"/>
          <a:ext cx="376531" cy="371203"/>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134654</xdr:colOff>
      <xdr:row>4</xdr:row>
      <xdr:rowOff>109202</xdr:rowOff>
    </xdr:from>
    <xdr:to>
      <xdr:col>12</xdr:col>
      <xdr:colOff>580968</xdr:colOff>
      <xdr:row>12</xdr:row>
      <xdr:rowOff>86341</xdr:rowOff>
    </xdr:to>
    <xdr:sp macro="" textlink="">
      <xdr:nvSpPr>
        <xdr:cNvPr id="25" name="Rectangle: Rounded Corners 24">
          <a:extLst>
            <a:ext uri="{FF2B5EF4-FFF2-40B4-BE49-F238E27FC236}">
              <a16:creationId xmlns:a16="http://schemas.microsoft.com/office/drawing/2014/main" id="{00000000-0008-0000-0100-000019000000}"/>
            </a:ext>
          </a:extLst>
        </xdr:cNvPr>
        <xdr:cNvSpPr/>
      </xdr:nvSpPr>
      <xdr:spPr>
        <a:xfrm>
          <a:off x="7558711" y="805888"/>
          <a:ext cx="1121228" cy="1370510"/>
        </a:xfrm>
        <a:prstGeom prst="roundRect">
          <a:avLst>
            <a:gd name="adj" fmla="val 7078"/>
          </a:avLst>
        </a:prstGeom>
        <a:solidFill>
          <a:schemeClr val="bg1"/>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485718</xdr:colOff>
      <xdr:row>3</xdr:row>
      <xdr:rowOff>71101</xdr:rowOff>
    </xdr:from>
    <xdr:to>
      <xdr:col>12</xdr:col>
      <xdr:colOff>187335</xdr:colOff>
      <xdr:row>5</xdr:row>
      <xdr:rowOff>93961</xdr:rowOff>
    </xdr:to>
    <xdr:sp macro="" textlink="">
      <xdr:nvSpPr>
        <xdr:cNvPr id="26" name="Oval 25">
          <a:extLst>
            <a:ext uri="{FF2B5EF4-FFF2-40B4-BE49-F238E27FC236}">
              <a16:creationId xmlns:a16="http://schemas.microsoft.com/office/drawing/2014/main" id="{00000000-0008-0000-0100-00001A000000}"/>
            </a:ext>
          </a:extLst>
        </xdr:cNvPr>
        <xdr:cNvSpPr/>
      </xdr:nvSpPr>
      <xdr:spPr>
        <a:xfrm>
          <a:off x="7909775" y="593615"/>
          <a:ext cx="376531" cy="371203"/>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650206</xdr:colOff>
      <xdr:row>9</xdr:row>
      <xdr:rowOff>117509</xdr:rowOff>
    </xdr:from>
    <xdr:to>
      <xdr:col>5</xdr:col>
      <xdr:colOff>20052</xdr:colOff>
      <xdr:row>13</xdr:row>
      <xdr:rowOff>128469</xdr:rowOff>
    </xdr:to>
    <xdr:sp macro="" textlink="">
      <xdr:nvSpPr>
        <xdr:cNvPr id="38" name="Oval 37">
          <a:extLst>
            <a:ext uri="{FF2B5EF4-FFF2-40B4-BE49-F238E27FC236}">
              <a16:creationId xmlns:a16="http://schemas.microsoft.com/office/drawing/2014/main" id="{00000000-0008-0000-0100-000026000000}"/>
            </a:ext>
          </a:extLst>
        </xdr:cNvPr>
        <xdr:cNvSpPr/>
      </xdr:nvSpPr>
      <xdr:spPr>
        <a:xfrm>
          <a:off x="2665495" y="1651535"/>
          <a:ext cx="713373" cy="69275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231106</xdr:colOff>
      <xdr:row>9</xdr:row>
      <xdr:rowOff>117509</xdr:rowOff>
    </xdr:from>
    <xdr:to>
      <xdr:col>1</xdr:col>
      <xdr:colOff>272716</xdr:colOff>
      <xdr:row>13</xdr:row>
      <xdr:rowOff>128469</xdr:rowOff>
    </xdr:to>
    <xdr:sp macro="" textlink="">
      <xdr:nvSpPr>
        <xdr:cNvPr id="39" name="Oval 38">
          <a:extLst>
            <a:ext uri="{FF2B5EF4-FFF2-40B4-BE49-F238E27FC236}">
              <a16:creationId xmlns:a16="http://schemas.microsoft.com/office/drawing/2014/main" id="{00000000-0008-0000-0100-000027000000}"/>
            </a:ext>
          </a:extLst>
        </xdr:cNvPr>
        <xdr:cNvSpPr/>
      </xdr:nvSpPr>
      <xdr:spPr>
        <a:xfrm>
          <a:off x="231106" y="1651535"/>
          <a:ext cx="713373" cy="69275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494696</xdr:colOff>
      <xdr:row>3</xdr:row>
      <xdr:rowOff>156710</xdr:rowOff>
    </xdr:from>
    <xdr:to>
      <xdr:col>10</xdr:col>
      <xdr:colOff>67556</xdr:colOff>
      <xdr:row>5</xdr:row>
      <xdr:rowOff>52513</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6568925" y="679224"/>
          <a:ext cx="247774" cy="244146"/>
        </a:xfrm>
        <a:prstGeom prst="rect">
          <a:avLst/>
        </a:prstGeom>
      </xdr:spPr>
    </xdr:pic>
    <xdr:clientData/>
  </xdr:twoCellAnchor>
  <xdr:twoCellAnchor editAs="oneCell">
    <xdr:from>
      <xdr:col>13</xdr:col>
      <xdr:colOff>596353</xdr:colOff>
      <xdr:row>3</xdr:row>
      <xdr:rowOff>156824</xdr:rowOff>
    </xdr:from>
    <xdr:to>
      <xdr:col>14</xdr:col>
      <xdr:colOff>179487</xdr:colOff>
      <xdr:row>5</xdr:row>
      <xdr:rowOff>53224</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9370239" y="679338"/>
          <a:ext cx="258048" cy="244743"/>
        </a:xfrm>
        <a:prstGeom prst="rect">
          <a:avLst/>
        </a:prstGeom>
      </xdr:spPr>
    </xdr:pic>
    <xdr:clientData/>
  </xdr:twoCellAnchor>
  <xdr:twoCellAnchor editAs="oneCell">
    <xdr:from>
      <xdr:col>4</xdr:col>
      <xdr:colOff>92000</xdr:colOff>
      <xdr:row>10</xdr:row>
      <xdr:rowOff>57001</xdr:rowOff>
    </xdr:from>
    <xdr:to>
      <xdr:col>4</xdr:col>
      <xdr:colOff>560000</xdr:colOff>
      <xdr:row>12</xdr:row>
      <xdr:rowOff>169401</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67467" y="1835001"/>
          <a:ext cx="468000" cy="468000"/>
        </a:xfrm>
        <a:prstGeom prst="rect">
          <a:avLst/>
        </a:prstGeom>
      </xdr:spPr>
    </xdr:pic>
    <xdr:clientData/>
  </xdr:twoCellAnchor>
  <xdr:twoCellAnchor editAs="oneCell">
    <xdr:from>
      <xdr:col>11</xdr:col>
      <xdr:colOff>537028</xdr:colOff>
      <xdr:row>3</xdr:row>
      <xdr:rowOff>114903</xdr:rowOff>
    </xdr:from>
    <xdr:to>
      <xdr:col>12</xdr:col>
      <xdr:colOff>114114</xdr:colOff>
      <xdr:row>5</xdr:row>
      <xdr:rowOff>14932</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961085" y="637417"/>
          <a:ext cx="252000" cy="248372"/>
        </a:xfrm>
        <a:prstGeom prst="rect">
          <a:avLst/>
        </a:prstGeom>
        <a:ln>
          <a:noFill/>
        </a:ln>
      </xdr:spPr>
    </xdr:pic>
    <xdr:clientData/>
  </xdr:twoCellAnchor>
  <xdr:twoCellAnchor editAs="oneCell">
    <xdr:from>
      <xdr:col>0</xdr:col>
      <xdr:colOff>355601</xdr:colOff>
      <xdr:row>10</xdr:row>
      <xdr:rowOff>59266</xdr:rowOff>
    </xdr:from>
    <xdr:to>
      <xdr:col>1</xdr:col>
      <xdr:colOff>160867</xdr:colOff>
      <xdr:row>13</xdr:row>
      <xdr:rowOff>3627</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5601" y="1837266"/>
          <a:ext cx="474133" cy="474133"/>
        </a:xfrm>
        <a:prstGeom prst="rect">
          <a:avLst/>
        </a:prstGeom>
      </xdr:spPr>
    </xdr:pic>
    <xdr:clientData/>
  </xdr:twoCellAnchor>
  <xdr:twoCellAnchor>
    <xdr:from>
      <xdr:col>15</xdr:col>
      <xdr:colOff>180761</xdr:colOff>
      <xdr:row>4</xdr:row>
      <xdr:rowOff>121011</xdr:rowOff>
    </xdr:from>
    <xdr:to>
      <xdr:col>16</xdr:col>
      <xdr:colOff>623922</xdr:colOff>
      <xdr:row>12</xdr:row>
      <xdr:rowOff>98150</xdr:rowOff>
    </xdr:to>
    <xdr:sp macro="" textlink="">
      <xdr:nvSpPr>
        <xdr:cNvPr id="58" name="Rectangle: Rounded Corners 57">
          <a:extLst>
            <a:ext uri="{FF2B5EF4-FFF2-40B4-BE49-F238E27FC236}">
              <a16:creationId xmlns:a16="http://schemas.microsoft.com/office/drawing/2014/main" id="{00000000-0008-0000-0100-00003A000000}"/>
            </a:ext>
          </a:extLst>
        </xdr:cNvPr>
        <xdr:cNvSpPr/>
      </xdr:nvSpPr>
      <xdr:spPr>
        <a:xfrm>
          <a:off x="10304475" y="817697"/>
          <a:ext cx="1118076" cy="1370510"/>
        </a:xfrm>
        <a:prstGeom prst="roundRect">
          <a:avLst>
            <a:gd name="adj" fmla="val 7078"/>
          </a:avLst>
        </a:prstGeom>
        <a:solidFill>
          <a:schemeClr val="bg1"/>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572217</xdr:colOff>
      <xdr:row>3</xdr:row>
      <xdr:rowOff>72025</xdr:rowOff>
    </xdr:from>
    <xdr:to>
      <xdr:col>16</xdr:col>
      <xdr:colOff>273832</xdr:colOff>
      <xdr:row>5</xdr:row>
      <xdr:rowOff>94885</xdr:rowOff>
    </xdr:to>
    <xdr:sp macro="" textlink="">
      <xdr:nvSpPr>
        <xdr:cNvPr id="59" name="Oval 58">
          <a:extLst>
            <a:ext uri="{FF2B5EF4-FFF2-40B4-BE49-F238E27FC236}">
              <a16:creationId xmlns:a16="http://schemas.microsoft.com/office/drawing/2014/main" id="{00000000-0008-0000-0100-00003B000000}"/>
            </a:ext>
          </a:extLst>
        </xdr:cNvPr>
        <xdr:cNvSpPr/>
      </xdr:nvSpPr>
      <xdr:spPr>
        <a:xfrm>
          <a:off x="10695931" y="594539"/>
          <a:ext cx="376530" cy="371203"/>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625322</xdr:colOff>
      <xdr:row>3</xdr:row>
      <xdr:rowOff>120952</xdr:rowOff>
    </xdr:from>
    <xdr:to>
      <xdr:col>16</xdr:col>
      <xdr:colOff>208454</xdr:colOff>
      <xdr:row>5</xdr:row>
      <xdr:rowOff>17352</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10749036" y="643466"/>
          <a:ext cx="258047" cy="244743"/>
        </a:xfrm>
        <a:prstGeom prst="rect">
          <a:avLst/>
        </a:prstGeom>
      </xdr:spPr>
    </xdr:pic>
    <xdr:clientData/>
  </xdr:twoCellAnchor>
  <xdr:twoCellAnchor>
    <xdr:from>
      <xdr:col>0</xdr:col>
      <xdr:colOff>639536</xdr:colOff>
      <xdr:row>4</xdr:row>
      <xdr:rowOff>133350</xdr:rowOff>
    </xdr:from>
    <xdr:to>
      <xdr:col>2</xdr:col>
      <xdr:colOff>468086</xdr:colOff>
      <xdr:row>7</xdr:row>
      <xdr:rowOff>123825</xdr:rowOff>
    </xdr:to>
    <xdr:sp macro="" textlink="">
      <xdr:nvSpPr>
        <xdr:cNvPr id="62" name="TextBox 61">
          <a:extLst>
            <a:ext uri="{FF2B5EF4-FFF2-40B4-BE49-F238E27FC236}">
              <a16:creationId xmlns:a16="http://schemas.microsoft.com/office/drawing/2014/main" id="{00000000-0008-0000-0100-00003E000000}"/>
            </a:ext>
          </a:extLst>
        </xdr:cNvPr>
        <xdr:cNvSpPr txBox="1"/>
      </xdr:nvSpPr>
      <xdr:spPr>
        <a:xfrm>
          <a:off x="639536" y="830036"/>
          <a:ext cx="1178379" cy="512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chemeClr val="bg1"/>
              </a:solidFill>
              <a:effectLst>
                <a:outerShdw blurRad="63500" sx="102000" sy="102000" algn="ctr" rotWithShape="0">
                  <a:prstClr val="black">
                    <a:alpha val="40000"/>
                  </a:prstClr>
                </a:outerShdw>
              </a:effectLst>
              <a:latin typeface="+mn-lt"/>
              <a:ea typeface="+mn-ea"/>
              <a:cs typeface="+mn-cs"/>
            </a:rPr>
            <a:t>Orders</a:t>
          </a:r>
        </a:p>
        <a:p>
          <a:endParaRPr lang="en-US" sz="1800" b="1">
            <a:solidFill>
              <a:schemeClr val="bg1"/>
            </a:solidFill>
            <a:effectLst>
              <a:outerShdw blurRad="63500" sx="102000" sy="102000" algn="ctr" rotWithShape="0">
                <a:prstClr val="black">
                  <a:alpha val="40000"/>
                </a:prstClr>
              </a:outerShdw>
            </a:effectLst>
          </a:endParaRPr>
        </a:p>
      </xdr:txBody>
    </xdr:sp>
    <xdr:clientData/>
  </xdr:twoCellAnchor>
  <xdr:twoCellAnchor>
    <xdr:from>
      <xdr:col>3</xdr:col>
      <xdr:colOff>171450</xdr:colOff>
      <xdr:row>4</xdr:row>
      <xdr:rowOff>133350</xdr:rowOff>
    </xdr:from>
    <xdr:to>
      <xdr:col>5</xdr:col>
      <xdr:colOff>0</xdr:colOff>
      <xdr:row>7</xdr:row>
      <xdr:rowOff>123825</xdr:rowOff>
    </xdr:to>
    <xdr:sp macro="" textlink="">
      <xdr:nvSpPr>
        <xdr:cNvPr id="63" name="TextBox 62">
          <a:extLst>
            <a:ext uri="{FF2B5EF4-FFF2-40B4-BE49-F238E27FC236}">
              <a16:creationId xmlns:a16="http://schemas.microsoft.com/office/drawing/2014/main" id="{00000000-0008-0000-0100-00003F000000}"/>
            </a:ext>
          </a:extLst>
        </xdr:cNvPr>
        <xdr:cNvSpPr txBox="1"/>
      </xdr:nvSpPr>
      <xdr:spPr>
        <a:xfrm>
          <a:off x="2171700" y="819150"/>
          <a:ext cx="11620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effectLst>
                <a:outerShdw blurRad="63500" sx="102000" sy="102000" algn="ctr" rotWithShape="0">
                  <a:prstClr val="black">
                    <a:alpha val="40000"/>
                  </a:prstClr>
                </a:outerShdw>
              </a:effectLst>
            </a:rPr>
            <a:t>Quantity</a:t>
          </a:r>
          <a:endParaRPr lang="en-US" sz="1800" b="1">
            <a:solidFill>
              <a:schemeClr val="bg1"/>
            </a:solidFill>
            <a:effectLst>
              <a:outerShdw blurRad="63500" sx="102000" sy="102000" algn="ctr" rotWithShape="0">
                <a:prstClr val="black">
                  <a:alpha val="40000"/>
                </a:prstClr>
              </a:outerShdw>
            </a:effectLst>
          </a:endParaRPr>
        </a:p>
      </xdr:txBody>
    </xdr:sp>
    <xdr:clientData/>
  </xdr:twoCellAnchor>
  <xdr:twoCellAnchor>
    <xdr:from>
      <xdr:col>9</xdr:col>
      <xdr:colOff>332013</xdr:colOff>
      <xdr:row>5</xdr:row>
      <xdr:rowOff>122464</xdr:rowOff>
    </xdr:from>
    <xdr:to>
      <xdr:col>11</xdr:col>
      <xdr:colOff>160563</xdr:colOff>
      <xdr:row>8</xdr:row>
      <xdr:rowOff>112939</xdr:rowOff>
    </xdr:to>
    <xdr:sp macro="" textlink="">
      <xdr:nvSpPr>
        <xdr:cNvPr id="64" name="TextBox 63">
          <a:extLst>
            <a:ext uri="{FF2B5EF4-FFF2-40B4-BE49-F238E27FC236}">
              <a16:creationId xmlns:a16="http://schemas.microsoft.com/office/drawing/2014/main" id="{00000000-0008-0000-0100-000040000000}"/>
            </a:ext>
          </a:extLst>
        </xdr:cNvPr>
        <xdr:cNvSpPr txBox="1"/>
      </xdr:nvSpPr>
      <xdr:spPr>
        <a:xfrm>
          <a:off x="6406242" y="993321"/>
          <a:ext cx="1178378" cy="512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tx2">
                  <a:lumMod val="90000"/>
                  <a:lumOff val="10000"/>
                </a:schemeClr>
              </a:solidFill>
              <a:effectLst>
                <a:outerShdw blurRad="63500" sx="102000" sy="102000" algn="ctr" rotWithShape="0">
                  <a:prstClr val="black">
                    <a:alpha val="40000"/>
                  </a:prstClr>
                </a:outerShdw>
              </a:effectLst>
            </a:rPr>
            <a:t>COG</a:t>
          </a:r>
        </a:p>
      </xdr:txBody>
    </xdr:sp>
    <xdr:clientData/>
  </xdr:twoCellAnchor>
  <xdr:twoCellAnchor>
    <xdr:from>
      <xdr:col>11</xdr:col>
      <xdr:colOff>419099</xdr:colOff>
      <xdr:row>5</xdr:row>
      <xdr:rowOff>122464</xdr:rowOff>
    </xdr:from>
    <xdr:to>
      <xdr:col>13</xdr:col>
      <xdr:colOff>247648</xdr:colOff>
      <xdr:row>8</xdr:row>
      <xdr:rowOff>112939</xdr:rowOff>
    </xdr:to>
    <xdr:sp macro="" textlink="">
      <xdr:nvSpPr>
        <xdr:cNvPr id="67" name="TextBox 66">
          <a:extLst>
            <a:ext uri="{FF2B5EF4-FFF2-40B4-BE49-F238E27FC236}">
              <a16:creationId xmlns:a16="http://schemas.microsoft.com/office/drawing/2014/main" id="{00000000-0008-0000-0100-000043000000}"/>
            </a:ext>
          </a:extLst>
        </xdr:cNvPr>
        <xdr:cNvSpPr txBox="1"/>
      </xdr:nvSpPr>
      <xdr:spPr>
        <a:xfrm>
          <a:off x="7843156" y="993321"/>
          <a:ext cx="1178378" cy="512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tx2">
                  <a:lumMod val="90000"/>
                  <a:lumOff val="10000"/>
                </a:schemeClr>
              </a:solidFill>
              <a:effectLst>
                <a:outerShdw blurRad="63500" sx="102000" sy="102000" algn="ctr" rotWithShape="0">
                  <a:prstClr val="black">
                    <a:alpha val="40000"/>
                  </a:prstClr>
                </a:outerShdw>
              </a:effectLst>
            </a:rPr>
            <a:t>Sales</a:t>
          </a:r>
        </a:p>
      </xdr:txBody>
    </xdr:sp>
    <xdr:clientData/>
  </xdr:twoCellAnchor>
  <xdr:twoCellAnchor>
    <xdr:from>
      <xdr:col>13</xdr:col>
      <xdr:colOff>440871</xdr:colOff>
      <xdr:row>5</xdr:row>
      <xdr:rowOff>133350</xdr:rowOff>
    </xdr:from>
    <xdr:to>
      <xdr:col>15</xdr:col>
      <xdr:colOff>269421</xdr:colOff>
      <xdr:row>8</xdr:row>
      <xdr:rowOff>123825</xdr:rowOff>
    </xdr:to>
    <xdr:sp macro="" textlink="">
      <xdr:nvSpPr>
        <xdr:cNvPr id="68" name="TextBox 67">
          <a:extLst>
            <a:ext uri="{FF2B5EF4-FFF2-40B4-BE49-F238E27FC236}">
              <a16:creationId xmlns:a16="http://schemas.microsoft.com/office/drawing/2014/main" id="{00000000-0008-0000-0100-000044000000}"/>
            </a:ext>
          </a:extLst>
        </xdr:cNvPr>
        <xdr:cNvSpPr txBox="1"/>
      </xdr:nvSpPr>
      <xdr:spPr>
        <a:xfrm>
          <a:off x="9214757" y="1004207"/>
          <a:ext cx="1178378" cy="512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tx2">
                  <a:lumMod val="90000"/>
                  <a:lumOff val="10000"/>
                </a:schemeClr>
              </a:solidFill>
              <a:effectLst>
                <a:outerShdw blurRad="63500" sx="102000" sy="102000" algn="ctr" rotWithShape="0">
                  <a:prstClr val="black">
                    <a:alpha val="40000"/>
                  </a:prstClr>
                </a:outerShdw>
              </a:effectLst>
            </a:rPr>
            <a:t>Profit</a:t>
          </a:r>
        </a:p>
      </xdr:txBody>
    </xdr:sp>
    <xdr:clientData/>
  </xdr:twoCellAnchor>
  <xdr:twoCellAnchor>
    <xdr:from>
      <xdr:col>15</xdr:col>
      <xdr:colOff>157842</xdr:colOff>
      <xdr:row>5</xdr:row>
      <xdr:rowOff>144235</xdr:rowOff>
    </xdr:from>
    <xdr:to>
      <xdr:col>17</xdr:col>
      <xdr:colOff>163284</xdr:colOff>
      <xdr:row>8</xdr:row>
      <xdr:rowOff>134710</xdr:rowOff>
    </xdr:to>
    <xdr:sp macro="" textlink="">
      <xdr:nvSpPr>
        <xdr:cNvPr id="69" name="TextBox 67">
          <a:extLst>
            <a:ext uri="{FF2B5EF4-FFF2-40B4-BE49-F238E27FC236}">
              <a16:creationId xmlns:a16="http://schemas.microsoft.com/office/drawing/2014/main" id="{00000000-0008-0000-0100-000045000000}"/>
            </a:ext>
          </a:extLst>
        </xdr:cNvPr>
        <xdr:cNvSpPr txBox="1"/>
      </xdr:nvSpPr>
      <xdr:spPr>
        <a:xfrm>
          <a:off x="10281556" y="1015092"/>
          <a:ext cx="1355271" cy="512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500" b="1">
              <a:solidFill>
                <a:schemeClr val="tx2">
                  <a:lumMod val="90000"/>
                  <a:lumOff val="10000"/>
                </a:schemeClr>
              </a:solidFill>
              <a:effectLst>
                <a:outerShdw blurRad="63500" sx="102000" sy="102000" algn="ctr" rotWithShape="0">
                  <a:prstClr val="black">
                    <a:alpha val="40000"/>
                  </a:prstClr>
                </a:outerShdw>
              </a:effectLst>
            </a:rPr>
            <a:t>Profit</a:t>
          </a:r>
          <a:r>
            <a:rPr lang="en-US" sz="1500" b="1" baseline="0">
              <a:solidFill>
                <a:schemeClr val="tx2">
                  <a:lumMod val="90000"/>
                  <a:lumOff val="10000"/>
                </a:schemeClr>
              </a:solidFill>
              <a:effectLst>
                <a:outerShdw blurRad="63500" sx="102000" sy="102000" algn="ctr" rotWithShape="0">
                  <a:prstClr val="black">
                    <a:alpha val="40000"/>
                  </a:prstClr>
                </a:outerShdw>
              </a:effectLst>
            </a:rPr>
            <a:t> Margin</a:t>
          </a:r>
          <a:endParaRPr lang="en-US" sz="1500" b="1">
            <a:solidFill>
              <a:schemeClr val="tx2">
                <a:lumMod val="90000"/>
                <a:lumOff val="10000"/>
              </a:schemeClr>
            </a:solidFill>
            <a:effectLst>
              <a:outerShdw blurRad="63500" sx="102000" sy="102000" algn="ctr" rotWithShape="0">
                <a:prstClr val="black">
                  <a:alpha val="40000"/>
                </a:prstClr>
              </a:outerShdw>
            </a:effectLst>
          </a:endParaRPr>
        </a:p>
      </xdr:txBody>
    </xdr:sp>
    <xdr:clientData/>
  </xdr:twoCellAnchor>
  <xdr:twoCellAnchor>
    <xdr:from>
      <xdr:col>1</xdr:col>
      <xdr:colOff>19051</xdr:colOff>
      <xdr:row>6</xdr:row>
      <xdr:rowOff>166007</xdr:rowOff>
    </xdr:from>
    <xdr:to>
      <xdr:col>2</xdr:col>
      <xdr:colOff>522515</xdr:colOff>
      <xdr:row>9</xdr:row>
      <xdr:rowOff>156482</xdr:rowOff>
    </xdr:to>
    <xdr:sp macro="" textlink="">
      <xdr:nvSpPr>
        <xdr:cNvPr id="71" name="TextBox 70">
          <a:extLst>
            <a:ext uri="{FF2B5EF4-FFF2-40B4-BE49-F238E27FC236}">
              <a16:creationId xmlns:a16="http://schemas.microsoft.com/office/drawing/2014/main" id="{00000000-0008-0000-0100-000047000000}"/>
            </a:ext>
          </a:extLst>
        </xdr:cNvPr>
        <xdr:cNvSpPr txBox="1"/>
      </xdr:nvSpPr>
      <xdr:spPr>
        <a:xfrm>
          <a:off x="693965" y="1211036"/>
          <a:ext cx="1178379" cy="512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solidFill>
                <a:schemeClr val="bg1"/>
              </a:solidFill>
              <a:effectLst>
                <a:outerShdw blurRad="63500" sx="102000" sy="102000" algn="ctr" rotWithShape="0">
                  <a:prstClr val="black">
                    <a:alpha val="40000"/>
                  </a:prstClr>
                </a:outerShdw>
              </a:effectLst>
            </a:rPr>
            <a:t> </a:t>
          </a:r>
        </a:p>
      </xdr:txBody>
    </xdr:sp>
    <xdr:clientData/>
  </xdr:twoCellAnchor>
  <xdr:twoCellAnchor>
    <xdr:from>
      <xdr:col>0</xdr:col>
      <xdr:colOff>563336</xdr:colOff>
      <xdr:row>6</xdr:row>
      <xdr:rowOff>144235</xdr:rowOff>
    </xdr:from>
    <xdr:to>
      <xdr:col>2</xdr:col>
      <xdr:colOff>391886</xdr:colOff>
      <xdr:row>9</xdr:row>
      <xdr:rowOff>134710</xdr:rowOff>
    </xdr:to>
    <xdr:sp macro="" textlink="Analysis!$E$27">
      <xdr:nvSpPr>
        <xdr:cNvPr id="72" name="TextBox 71">
          <a:extLst>
            <a:ext uri="{FF2B5EF4-FFF2-40B4-BE49-F238E27FC236}">
              <a16:creationId xmlns:a16="http://schemas.microsoft.com/office/drawing/2014/main" id="{00000000-0008-0000-0100-000048000000}"/>
            </a:ext>
          </a:extLst>
        </xdr:cNvPr>
        <xdr:cNvSpPr txBox="1"/>
      </xdr:nvSpPr>
      <xdr:spPr>
        <a:xfrm>
          <a:off x="563336" y="1189264"/>
          <a:ext cx="1178379" cy="512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F1DCF165-49A4-46CD-BF9A-D77C04D7E5EE}" type="TxLink">
            <a:rPr lang="en-US" sz="2400" b="1" i="0" u="none" strike="noStrike">
              <a:solidFill>
                <a:schemeClr val="bg1"/>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0.2 K</a:t>
          </a:fld>
          <a:endParaRPr lang="en-US" sz="2400" b="1" i="0" u="none" strike="noStrike">
            <a:solidFill>
              <a:schemeClr val="bg1"/>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xdr:from>
      <xdr:col>3</xdr:col>
      <xdr:colOff>171450</xdr:colOff>
      <xdr:row>6</xdr:row>
      <xdr:rowOff>155121</xdr:rowOff>
    </xdr:from>
    <xdr:to>
      <xdr:col>5</xdr:col>
      <xdr:colOff>1</xdr:colOff>
      <xdr:row>9</xdr:row>
      <xdr:rowOff>145596</xdr:rowOff>
    </xdr:to>
    <xdr:sp macro="" textlink="Analysis!$M$27">
      <xdr:nvSpPr>
        <xdr:cNvPr id="73" name="TextBox 72">
          <a:extLst>
            <a:ext uri="{FF2B5EF4-FFF2-40B4-BE49-F238E27FC236}">
              <a16:creationId xmlns:a16="http://schemas.microsoft.com/office/drawing/2014/main" id="{00000000-0008-0000-0100-000049000000}"/>
            </a:ext>
          </a:extLst>
        </xdr:cNvPr>
        <xdr:cNvSpPr txBox="1"/>
      </xdr:nvSpPr>
      <xdr:spPr>
        <a:xfrm>
          <a:off x="2196193" y="1200150"/>
          <a:ext cx="1178379" cy="512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C75E4A87-6849-46A5-84C8-E4E38A08377E}" type="TxLink">
            <a:rPr lang="en-US" sz="2400" b="1" i="0" u="none" strike="noStrike">
              <a:solidFill>
                <a:schemeClr val="bg1"/>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2 K</a:t>
          </a:fld>
          <a:endParaRPr lang="en-US" sz="2400" b="1" i="0" u="none" strike="noStrike">
            <a:solidFill>
              <a:schemeClr val="bg1"/>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xdr:from>
      <xdr:col>9</xdr:col>
      <xdr:colOff>172658</xdr:colOff>
      <xdr:row>7</xdr:row>
      <xdr:rowOff>46264</xdr:rowOff>
    </xdr:from>
    <xdr:to>
      <xdr:col>11</xdr:col>
      <xdr:colOff>1209</xdr:colOff>
      <xdr:row>10</xdr:row>
      <xdr:rowOff>36739</xdr:rowOff>
    </xdr:to>
    <xdr:sp macro="" textlink="Analysis!$G$27">
      <xdr:nvSpPr>
        <xdr:cNvPr id="74" name="TextBox 73">
          <a:extLst>
            <a:ext uri="{FF2B5EF4-FFF2-40B4-BE49-F238E27FC236}">
              <a16:creationId xmlns:a16="http://schemas.microsoft.com/office/drawing/2014/main" id="{00000000-0008-0000-0100-00004A000000}"/>
            </a:ext>
          </a:extLst>
        </xdr:cNvPr>
        <xdr:cNvSpPr txBox="1"/>
      </xdr:nvSpPr>
      <xdr:spPr>
        <a:xfrm>
          <a:off x="6192458" y="1290864"/>
          <a:ext cx="1166284"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C3F80E5A-98C6-415A-96B1-2F6C2AECAFCF}" type="TxLink">
            <a:rPr lang="en-US" sz="2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$0 M </a:t>
          </a:fld>
          <a:endParaRPr lang="en-US" sz="2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xdr:from>
      <xdr:col>11</xdr:col>
      <xdr:colOff>120651</xdr:colOff>
      <xdr:row>7</xdr:row>
      <xdr:rowOff>52313</xdr:rowOff>
    </xdr:from>
    <xdr:to>
      <xdr:col>13</xdr:col>
      <xdr:colOff>351972</xdr:colOff>
      <xdr:row>10</xdr:row>
      <xdr:rowOff>42788</xdr:rowOff>
    </xdr:to>
    <xdr:sp macro="" textlink="Analysis!$F$27">
      <xdr:nvSpPr>
        <xdr:cNvPr id="75" name="TextBox 74">
          <a:extLst>
            <a:ext uri="{FF2B5EF4-FFF2-40B4-BE49-F238E27FC236}">
              <a16:creationId xmlns:a16="http://schemas.microsoft.com/office/drawing/2014/main" id="{00000000-0008-0000-0100-00004B000000}"/>
            </a:ext>
          </a:extLst>
        </xdr:cNvPr>
        <xdr:cNvSpPr txBox="1"/>
      </xdr:nvSpPr>
      <xdr:spPr>
        <a:xfrm>
          <a:off x="7478184" y="1296913"/>
          <a:ext cx="156905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7492A7C4-C191-493E-BE3B-4F09BBE3532E}" type="TxLink">
            <a:rPr lang="en-US" sz="2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$7 M </a:t>
          </a:fld>
          <a:endParaRPr lang="en-US" sz="2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xdr:from>
      <xdr:col>13</xdr:col>
      <xdr:colOff>189594</xdr:colOff>
      <xdr:row>7</xdr:row>
      <xdr:rowOff>82552</xdr:rowOff>
    </xdr:from>
    <xdr:to>
      <xdr:col>15</xdr:col>
      <xdr:colOff>355600</xdr:colOff>
      <xdr:row>10</xdr:row>
      <xdr:rowOff>73027</xdr:rowOff>
    </xdr:to>
    <xdr:sp macro="" textlink="Analysis!$I$27">
      <xdr:nvSpPr>
        <xdr:cNvPr id="76" name="TextBox 75">
          <a:extLst>
            <a:ext uri="{FF2B5EF4-FFF2-40B4-BE49-F238E27FC236}">
              <a16:creationId xmlns:a16="http://schemas.microsoft.com/office/drawing/2014/main" id="{00000000-0008-0000-0100-00004C000000}"/>
            </a:ext>
          </a:extLst>
        </xdr:cNvPr>
        <xdr:cNvSpPr txBox="1"/>
      </xdr:nvSpPr>
      <xdr:spPr>
        <a:xfrm>
          <a:off x="8884861" y="1327152"/>
          <a:ext cx="1503739"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724323C7-139A-4CD0-A95B-28EDA8592652}" type="TxLink">
            <a:rPr lang="en-US" sz="2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$3 M </a:t>
          </a:fld>
          <a:endParaRPr lang="en-US" sz="2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xdr:from>
      <xdr:col>15</xdr:col>
      <xdr:colOff>254909</xdr:colOff>
      <xdr:row>7</xdr:row>
      <xdr:rowOff>84970</xdr:rowOff>
    </xdr:from>
    <xdr:to>
      <xdr:col>17</xdr:col>
      <xdr:colOff>486230</xdr:colOff>
      <xdr:row>10</xdr:row>
      <xdr:rowOff>75445</xdr:rowOff>
    </xdr:to>
    <xdr:sp macro="" textlink="Analysis!$L$27">
      <xdr:nvSpPr>
        <xdr:cNvPr id="77" name="TextBox 76">
          <a:extLst>
            <a:ext uri="{FF2B5EF4-FFF2-40B4-BE49-F238E27FC236}">
              <a16:creationId xmlns:a16="http://schemas.microsoft.com/office/drawing/2014/main" id="{00000000-0008-0000-0100-00004D000000}"/>
            </a:ext>
          </a:extLst>
        </xdr:cNvPr>
        <xdr:cNvSpPr txBox="1"/>
      </xdr:nvSpPr>
      <xdr:spPr>
        <a:xfrm>
          <a:off x="10287909" y="1329570"/>
          <a:ext cx="1569054"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278CCDAB-6AE4-442C-882B-7EAAB0827183}" type="TxLink">
            <a:rPr lang="en-US" sz="2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40.3%</a:t>
          </a:fld>
          <a:endParaRPr lang="en-US" sz="2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xdr:from>
      <xdr:col>17</xdr:col>
      <xdr:colOff>358540</xdr:colOff>
      <xdr:row>2</xdr:row>
      <xdr:rowOff>157727</xdr:rowOff>
    </xdr:from>
    <xdr:to>
      <xdr:col>23</xdr:col>
      <xdr:colOff>576941</xdr:colOff>
      <xdr:row>13</xdr:row>
      <xdr:rowOff>82806</xdr:rowOff>
    </xdr:to>
    <xdr:sp macro="" textlink="">
      <xdr:nvSpPr>
        <xdr:cNvPr id="78" name="Rectangle: Rounded Corners 77">
          <a:extLst>
            <a:ext uri="{FF2B5EF4-FFF2-40B4-BE49-F238E27FC236}">
              <a16:creationId xmlns:a16="http://schemas.microsoft.com/office/drawing/2014/main" id="{00000000-0008-0000-0100-00004E000000}"/>
            </a:ext>
          </a:extLst>
        </xdr:cNvPr>
        <xdr:cNvSpPr/>
      </xdr:nvSpPr>
      <xdr:spPr>
        <a:xfrm>
          <a:off x="11832083" y="506070"/>
          <a:ext cx="4267887" cy="1840965"/>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17</xdr:col>
          <xdr:colOff>647700</xdr:colOff>
          <xdr:row>2</xdr:row>
          <xdr:rowOff>91440</xdr:rowOff>
        </xdr:from>
        <xdr:to>
          <xdr:col>21</xdr:col>
          <xdr:colOff>274320</xdr:colOff>
          <xdr:row>6</xdr:row>
          <xdr:rowOff>106680</xdr:rowOff>
        </xdr:to>
        <xdr:sp macro="" textlink="">
          <xdr:nvSpPr>
            <xdr:cNvPr id="5123" name="Option Button 3" hidden="1">
              <a:extLst>
                <a:ext uri="{63B3BB69-23CF-44E3-9099-C40C66FF867C}">
                  <a14:compatExt spid="_x0000_s5123"/>
                </a:ext>
                <a:ext uri="{FF2B5EF4-FFF2-40B4-BE49-F238E27FC236}">
                  <a16:creationId xmlns:a16="http://schemas.microsoft.com/office/drawing/2014/main" id="{00000000-0008-0000-01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Orders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205740</xdr:colOff>
          <xdr:row>2</xdr:row>
          <xdr:rowOff>114300</xdr:rowOff>
        </xdr:from>
        <xdr:to>
          <xdr:col>22</xdr:col>
          <xdr:colOff>502920</xdr:colOff>
          <xdr:row>6</xdr:row>
          <xdr:rowOff>129540</xdr:rowOff>
        </xdr:to>
        <xdr:sp macro="" textlink="">
          <xdr:nvSpPr>
            <xdr:cNvPr id="5126" name="Option Button 6" hidden="1">
              <a:extLst>
                <a:ext uri="{63B3BB69-23CF-44E3-9099-C40C66FF867C}">
                  <a14:compatExt spid="_x0000_s5126"/>
                </a:ext>
                <a:ext uri="{FF2B5EF4-FFF2-40B4-BE49-F238E27FC236}">
                  <a16:creationId xmlns:a16="http://schemas.microsoft.com/office/drawing/2014/main" id="{00000000-0008-0000-0100-000006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Total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457200</xdr:colOff>
          <xdr:row>2</xdr:row>
          <xdr:rowOff>114300</xdr:rowOff>
        </xdr:from>
        <xdr:to>
          <xdr:col>24</xdr:col>
          <xdr:colOff>76200</xdr:colOff>
          <xdr:row>6</xdr:row>
          <xdr:rowOff>129540</xdr:rowOff>
        </xdr:to>
        <xdr:sp macro="" textlink="">
          <xdr:nvSpPr>
            <xdr:cNvPr id="5127" name="Option Button 7" hidden="1">
              <a:extLst>
                <a:ext uri="{63B3BB69-23CF-44E3-9099-C40C66FF867C}">
                  <a14:compatExt spid="_x0000_s5127"/>
                </a:ext>
                <a:ext uri="{FF2B5EF4-FFF2-40B4-BE49-F238E27FC236}">
                  <a16:creationId xmlns:a16="http://schemas.microsoft.com/office/drawing/2014/main" id="{00000000-0008-0000-0100-000007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Total Profit</a:t>
              </a:r>
            </a:p>
          </xdr:txBody>
        </xdr:sp>
        <xdr:clientData/>
      </xdr:twoCellAnchor>
    </mc:Choice>
    <mc:Fallback/>
  </mc:AlternateContent>
  <xdr:twoCellAnchor>
    <xdr:from>
      <xdr:col>17</xdr:col>
      <xdr:colOff>359229</xdr:colOff>
      <xdr:row>4</xdr:row>
      <xdr:rowOff>3</xdr:rowOff>
    </xdr:from>
    <xdr:to>
      <xdr:col>23</xdr:col>
      <xdr:colOff>359228</xdr:colOff>
      <xdr:row>11</xdr:row>
      <xdr:rowOff>0</xdr:rowOff>
    </xdr:to>
    <xdr:graphicFrame macro="">
      <xdr:nvGraphicFramePr>
        <xdr:cNvPr id="4" name="Chart 3">
          <a:extLst>
            <a:ext uri="{FF2B5EF4-FFF2-40B4-BE49-F238E27FC236}">
              <a16:creationId xmlns:a16="http://schemas.microsoft.com/office/drawing/2014/main" id="{1FEFBA8C-6030-46DE-B6A2-D85496CF8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667293</xdr:colOff>
      <xdr:row>11</xdr:row>
      <xdr:rowOff>1</xdr:rowOff>
    </xdr:from>
    <xdr:to>
      <xdr:col>23</xdr:col>
      <xdr:colOff>250370</xdr:colOff>
      <xdr:row>13</xdr:row>
      <xdr:rowOff>32657</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29191D72-DBC1-49AF-AAE8-7A24BD7DB2B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140836" y="1915887"/>
              <a:ext cx="3632563" cy="380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287293</xdr:colOff>
      <xdr:row>10</xdr:row>
      <xdr:rowOff>1554</xdr:rowOff>
    </xdr:from>
    <xdr:to>
      <xdr:col>10</xdr:col>
      <xdr:colOff>304799</xdr:colOff>
      <xdr:row>11</xdr:row>
      <xdr:rowOff>110067</xdr:rowOff>
    </xdr:to>
    <xdr:sp macro="" textlink="">
      <xdr:nvSpPr>
        <xdr:cNvPr id="5" name="Rectangle: Rounded Corners 4">
          <a:extLst>
            <a:ext uri="{FF2B5EF4-FFF2-40B4-BE49-F238E27FC236}">
              <a16:creationId xmlns:a16="http://schemas.microsoft.com/office/drawing/2014/main" id="{BEE15BE9-5EAE-424F-B81E-5E2D0908E80B}"/>
            </a:ext>
          </a:extLst>
        </xdr:cNvPr>
        <xdr:cNvSpPr/>
      </xdr:nvSpPr>
      <xdr:spPr>
        <a:xfrm>
          <a:off x="6307093" y="1779554"/>
          <a:ext cx="686373" cy="286313"/>
        </a:xfrm>
        <a:prstGeom prst="roundRect">
          <a:avLst>
            <a:gd name="adj" fmla="val 7078"/>
          </a:avLst>
        </a:prstGeom>
        <a:solidFill>
          <a:schemeClr val="tx2">
            <a:lumMod val="10000"/>
            <a:lumOff val="9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363494</xdr:colOff>
      <xdr:row>10</xdr:row>
      <xdr:rowOff>18488</xdr:rowOff>
    </xdr:from>
    <xdr:to>
      <xdr:col>12</xdr:col>
      <xdr:colOff>381000</xdr:colOff>
      <xdr:row>11</xdr:row>
      <xdr:rowOff>127001</xdr:rowOff>
    </xdr:to>
    <xdr:sp macro="" textlink="">
      <xdr:nvSpPr>
        <xdr:cNvPr id="7" name="Rectangle: Rounded Corners 6">
          <a:extLst>
            <a:ext uri="{FF2B5EF4-FFF2-40B4-BE49-F238E27FC236}">
              <a16:creationId xmlns:a16="http://schemas.microsoft.com/office/drawing/2014/main" id="{0041BF57-7330-4A39-B159-C0A8035D741A}"/>
            </a:ext>
          </a:extLst>
        </xdr:cNvPr>
        <xdr:cNvSpPr/>
      </xdr:nvSpPr>
      <xdr:spPr>
        <a:xfrm>
          <a:off x="7721027" y="1796488"/>
          <a:ext cx="686373" cy="286313"/>
        </a:xfrm>
        <a:prstGeom prst="roundRect">
          <a:avLst>
            <a:gd name="adj" fmla="val 7078"/>
          </a:avLst>
        </a:prstGeom>
        <a:solidFill>
          <a:schemeClr val="tx2">
            <a:lumMod val="10000"/>
            <a:lumOff val="9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380427</xdr:colOff>
      <xdr:row>9</xdr:row>
      <xdr:rowOff>175686</xdr:rowOff>
    </xdr:from>
    <xdr:to>
      <xdr:col>14</xdr:col>
      <xdr:colOff>397934</xdr:colOff>
      <xdr:row>11</xdr:row>
      <xdr:rowOff>106399</xdr:rowOff>
    </xdr:to>
    <xdr:sp macro="" textlink="">
      <xdr:nvSpPr>
        <xdr:cNvPr id="10" name="Rectangle: Rounded Corners 9">
          <a:extLst>
            <a:ext uri="{FF2B5EF4-FFF2-40B4-BE49-F238E27FC236}">
              <a16:creationId xmlns:a16="http://schemas.microsoft.com/office/drawing/2014/main" id="{34C1D9E0-D382-4523-AB10-BC3F93939446}"/>
            </a:ext>
          </a:extLst>
        </xdr:cNvPr>
        <xdr:cNvSpPr/>
      </xdr:nvSpPr>
      <xdr:spPr>
        <a:xfrm>
          <a:off x="9075694" y="1775886"/>
          <a:ext cx="686373" cy="286313"/>
        </a:xfrm>
        <a:prstGeom prst="roundRect">
          <a:avLst>
            <a:gd name="adj" fmla="val 7078"/>
          </a:avLst>
        </a:prstGeom>
        <a:solidFill>
          <a:schemeClr val="tx2">
            <a:lumMod val="10000"/>
            <a:lumOff val="9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397360</xdr:colOff>
      <xdr:row>9</xdr:row>
      <xdr:rowOff>175686</xdr:rowOff>
    </xdr:from>
    <xdr:to>
      <xdr:col>16</xdr:col>
      <xdr:colOff>414866</xdr:colOff>
      <xdr:row>11</xdr:row>
      <xdr:rowOff>106399</xdr:rowOff>
    </xdr:to>
    <xdr:sp macro="" textlink="">
      <xdr:nvSpPr>
        <xdr:cNvPr id="12" name="Rectangle: Rounded Corners 11">
          <a:extLst>
            <a:ext uri="{FF2B5EF4-FFF2-40B4-BE49-F238E27FC236}">
              <a16:creationId xmlns:a16="http://schemas.microsoft.com/office/drawing/2014/main" id="{8CE1CF3E-7B01-4908-92AD-AEC774D9ABBE}"/>
            </a:ext>
          </a:extLst>
        </xdr:cNvPr>
        <xdr:cNvSpPr/>
      </xdr:nvSpPr>
      <xdr:spPr>
        <a:xfrm>
          <a:off x="10430360" y="1775886"/>
          <a:ext cx="686373" cy="286313"/>
        </a:xfrm>
        <a:prstGeom prst="roundRect">
          <a:avLst>
            <a:gd name="adj" fmla="val 7078"/>
          </a:avLst>
        </a:prstGeom>
        <a:solidFill>
          <a:schemeClr val="tx2">
            <a:lumMod val="10000"/>
            <a:lumOff val="9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485929</xdr:colOff>
      <xdr:row>9</xdr:row>
      <xdr:rowOff>175686</xdr:rowOff>
    </xdr:from>
    <xdr:to>
      <xdr:col>14</xdr:col>
      <xdr:colOff>440269</xdr:colOff>
      <xdr:row>11</xdr:row>
      <xdr:rowOff>143934</xdr:rowOff>
    </xdr:to>
    <xdr:sp macro="" textlink="Analysis!X25">
      <xdr:nvSpPr>
        <xdr:cNvPr id="13" name="TextBox 12">
          <a:extLst>
            <a:ext uri="{FF2B5EF4-FFF2-40B4-BE49-F238E27FC236}">
              <a16:creationId xmlns:a16="http://schemas.microsoft.com/office/drawing/2014/main" id="{276FAB05-F841-431F-A0D2-F40FF751B2B4}"/>
            </a:ext>
          </a:extLst>
        </xdr:cNvPr>
        <xdr:cNvSpPr txBox="1"/>
      </xdr:nvSpPr>
      <xdr:spPr>
        <a:xfrm>
          <a:off x="9181196" y="1775886"/>
          <a:ext cx="623206" cy="32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A36287D0-B5A2-4464-B2A0-F2A4584B88F4}" type="TxLink">
            <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+100%</a:t>
          </a:fld>
          <a:endPar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endParaRPr>
        </a:p>
      </xdr:txBody>
    </xdr:sp>
    <xdr:clientData/>
  </xdr:twoCellAnchor>
  <xdr:twoCellAnchor>
    <xdr:from>
      <xdr:col>11</xdr:col>
      <xdr:colOff>401261</xdr:colOff>
      <xdr:row>10</xdr:row>
      <xdr:rowOff>23286</xdr:rowOff>
    </xdr:from>
    <xdr:to>
      <xdr:col>12</xdr:col>
      <xdr:colOff>567265</xdr:colOff>
      <xdr:row>11</xdr:row>
      <xdr:rowOff>169334</xdr:rowOff>
    </xdr:to>
    <xdr:sp macro="" textlink="Analysis!X35">
      <xdr:nvSpPr>
        <xdr:cNvPr id="16" name="TextBox 15">
          <a:extLst>
            <a:ext uri="{FF2B5EF4-FFF2-40B4-BE49-F238E27FC236}">
              <a16:creationId xmlns:a16="http://schemas.microsoft.com/office/drawing/2014/main" id="{0E840657-2611-4B7B-8466-F9DC1609C2D9}"/>
            </a:ext>
          </a:extLst>
        </xdr:cNvPr>
        <xdr:cNvSpPr txBox="1"/>
      </xdr:nvSpPr>
      <xdr:spPr>
        <a:xfrm>
          <a:off x="7758794" y="1801286"/>
          <a:ext cx="834871" cy="32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A265BFBD-FE63-4B1B-B4F4-9B3237396E42}" type="TxLink">
            <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 100.00 </a:t>
          </a:fld>
          <a:endPar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endParaRPr>
        </a:p>
      </xdr:txBody>
    </xdr:sp>
    <xdr:clientData/>
  </xdr:twoCellAnchor>
  <xdr:twoCellAnchor>
    <xdr:from>
      <xdr:col>9</xdr:col>
      <xdr:colOff>375863</xdr:colOff>
      <xdr:row>9</xdr:row>
      <xdr:rowOff>175686</xdr:rowOff>
    </xdr:from>
    <xdr:to>
      <xdr:col>10</xdr:col>
      <xdr:colOff>330202</xdr:colOff>
      <xdr:row>11</xdr:row>
      <xdr:rowOff>143934</xdr:rowOff>
    </xdr:to>
    <xdr:sp macro="" textlink="Analysis!X45">
      <xdr:nvSpPr>
        <xdr:cNvPr id="17" name="TextBox 16">
          <a:extLst>
            <a:ext uri="{FF2B5EF4-FFF2-40B4-BE49-F238E27FC236}">
              <a16:creationId xmlns:a16="http://schemas.microsoft.com/office/drawing/2014/main" id="{AD13813C-9035-4D3F-A47F-198AA7631ADB}"/>
            </a:ext>
          </a:extLst>
        </xdr:cNvPr>
        <xdr:cNvSpPr txBox="1"/>
      </xdr:nvSpPr>
      <xdr:spPr>
        <a:xfrm>
          <a:off x="6395663" y="1775886"/>
          <a:ext cx="623206" cy="32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A6D52B4E-1A67-4BA9-A48D-18BC17C78647}" type="TxLink">
            <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+100%</a:t>
          </a:fld>
          <a:endParaRPr lang="en-US" sz="1400" b="1" i="0" u="none" strike="noStrike">
            <a:solidFill>
              <a:schemeClr val="tx2">
                <a:lumMod val="90000"/>
                <a:lumOff val="10000"/>
              </a:schemeClr>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xdr:from>
      <xdr:col>15</xdr:col>
      <xdr:colOff>494396</xdr:colOff>
      <xdr:row>9</xdr:row>
      <xdr:rowOff>175686</xdr:rowOff>
    </xdr:from>
    <xdr:to>
      <xdr:col>16</xdr:col>
      <xdr:colOff>448735</xdr:colOff>
      <xdr:row>11</xdr:row>
      <xdr:rowOff>143934</xdr:rowOff>
    </xdr:to>
    <xdr:sp macro="" textlink="Analysis!X40">
      <xdr:nvSpPr>
        <xdr:cNvPr id="18" name="TextBox 17">
          <a:extLst>
            <a:ext uri="{FF2B5EF4-FFF2-40B4-BE49-F238E27FC236}">
              <a16:creationId xmlns:a16="http://schemas.microsoft.com/office/drawing/2014/main" id="{9784B178-9477-4B31-AC59-7727F8DB2D7F}"/>
            </a:ext>
          </a:extLst>
        </xdr:cNvPr>
        <xdr:cNvSpPr txBox="1"/>
      </xdr:nvSpPr>
      <xdr:spPr>
        <a:xfrm>
          <a:off x="10527396" y="1775886"/>
          <a:ext cx="623206" cy="32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01CDD480-599D-4057-BC0A-0E3F4966BE85}" type="TxLink">
            <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 100.00 </a:t>
          </a:fld>
          <a:endPar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endParaRPr>
        </a:p>
      </xdr:txBody>
    </xdr:sp>
    <xdr:clientData/>
  </xdr:twoCellAnchor>
  <xdr:twoCellAnchor>
    <xdr:from>
      <xdr:col>1</xdr:col>
      <xdr:colOff>358929</xdr:colOff>
      <xdr:row>9</xdr:row>
      <xdr:rowOff>99486</xdr:rowOff>
    </xdr:from>
    <xdr:to>
      <xdr:col>2</xdr:col>
      <xdr:colOff>313269</xdr:colOff>
      <xdr:row>11</xdr:row>
      <xdr:rowOff>67734</xdr:rowOff>
    </xdr:to>
    <xdr:sp macro="" textlink="Analysis!X30">
      <xdr:nvSpPr>
        <xdr:cNvPr id="19" name="TextBox 18">
          <a:extLst>
            <a:ext uri="{FF2B5EF4-FFF2-40B4-BE49-F238E27FC236}">
              <a16:creationId xmlns:a16="http://schemas.microsoft.com/office/drawing/2014/main" id="{2B97EC37-CA7B-4A68-867F-122F1B96E9CE}"/>
            </a:ext>
          </a:extLst>
        </xdr:cNvPr>
        <xdr:cNvSpPr txBox="1"/>
      </xdr:nvSpPr>
      <xdr:spPr>
        <a:xfrm>
          <a:off x="1027796" y="1699686"/>
          <a:ext cx="623206" cy="32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FC0537AE-BF34-4CB5-8954-C9B53F61F640}" type="TxLink">
            <a:rPr lang="en-US" sz="11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+100%</a:t>
          </a:fld>
          <a:endParaRPr lang="en-US" sz="1400" b="1" i="0" u="none" strike="noStrike">
            <a:solidFill>
              <a:schemeClr val="bg1"/>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xdr:from>
      <xdr:col>16</xdr:col>
      <xdr:colOff>130330</xdr:colOff>
      <xdr:row>9</xdr:row>
      <xdr:rowOff>175686</xdr:rowOff>
    </xdr:from>
    <xdr:to>
      <xdr:col>17</xdr:col>
      <xdr:colOff>84670</xdr:colOff>
      <xdr:row>11</xdr:row>
      <xdr:rowOff>143934</xdr:rowOff>
    </xdr:to>
    <xdr:sp macro="" textlink="Analysis!X40">
      <xdr:nvSpPr>
        <xdr:cNvPr id="20" name="TextBox 19">
          <a:extLst>
            <a:ext uri="{FF2B5EF4-FFF2-40B4-BE49-F238E27FC236}">
              <a16:creationId xmlns:a16="http://schemas.microsoft.com/office/drawing/2014/main" id="{9360F31A-86C7-4F67-9ABD-E883D2F30AD4}"/>
            </a:ext>
          </a:extLst>
        </xdr:cNvPr>
        <xdr:cNvSpPr txBox="1"/>
      </xdr:nvSpPr>
      <xdr:spPr>
        <a:xfrm>
          <a:off x="10832197" y="1775886"/>
          <a:ext cx="623206" cy="32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rPr>
            <a:t>%</a:t>
          </a:r>
        </a:p>
      </xdr:txBody>
    </xdr:sp>
    <xdr:clientData/>
  </xdr:twoCellAnchor>
  <xdr:twoCellAnchor>
    <xdr:from>
      <xdr:col>12</xdr:col>
      <xdr:colOff>104930</xdr:colOff>
      <xdr:row>10</xdr:row>
      <xdr:rowOff>23286</xdr:rowOff>
    </xdr:from>
    <xdr:to>
      <xdr:col>13</xdr:col>
      <xdr:colOff>59269</xdr:colOff>
      <xdr:row>11</xdr:row>
      <xdr:rowOff>169334</xdr:rowOff>
    </xdr:to>
    <xdr:sp macro="" textlink="Analysis!X40">
      <xdr:nvSpPr>
        <xdr:cNvPr id="21" name="TextBox 20">
          <a:extLst>
            <a:ext uri="{FF2B5EF4-FFF2-40B4-BE49-F238E27FC236}">
              <a16:creationId xmlns:a16="http://schemas.microsoft.com/office/drawing/2014/main" id="{16E59C4F-D016-420A-B6AC-B965E261D677}"/>
            </a:ext>
          </a:extLst>
        </xdr:cNvPr>
        <xdr:cNvSpPr txBox="1"/>
      </xdr:nvSpPr>
      <xdr:spPr>
        <a:xfrm>
          <a:off x="8131330" y="1801286"/>
          <a:ext cx="623206" cy="32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a:solidFill>
                <a:srgbClr val="000000"/>
              </a:solidFill>
              <a:effectLst>
                <a:outerShdw blurRad="63500" sx="102000" sy="102000" algn="ctr" rotWithShape="0">
                  <a:prstClr val="black">
                    <a:alpha val="40000"/>
                  </a:prstClr>
                </a:outerShdw>
              </a:effectLst>
              <a:latin typeface="Aptos Narrow"/>
              <a:ea typeface="+mn-ea"/>
              <a:cs typeface="Arial" panose="020B0604020202020204" pitchFamily="34" charset="0"/>
            </a:rPr>
            <a:t>%</a:t>
          </a:r>
        </a:p>
      </xdr:txBody>
    </xdr:sp>
    <xdr:clientData/>
  </xdr:twoCellAnchor>
  <xdr:twoCellAnchor>
    <xdr:from>
      <xdr:col>3</xdr:col>
      <xdr:colOff>104929</xdr:colOff>
      <xdr:row>9</xdr:row>
      <xdr:rowOff>107953</xdr:rowOff>
    </xdr:from>
    <xdr:to>
      <xdr:col>4</xdr:col>
      <xdr:colOff>59268</xdr:colOff>
      <xdr:row>11</xdr:row>
      <xdr:rowOff>76201</xdr:rowOff>
    </xdr:to>
    <xdr:sp macro="" textlink="Analysis!X50">
      <xdr:nvSpPr>
        <xdr:cNvPr id="28" name="TextBox 27">
          <a:extLst>
            <a:ext uri="{FF2B5EF4-FFF2-40B4-BE49-F238E27FC236}">
              <a16:creationId xmlns:a16="http://schemas.microsoft.com/office/drawing/2014/main" id="{F7E2F88D-DA1F-4D86-867B-41B514523B5B}"/>
            </a:ext>
          </a:extLst>
        </xdr:cNvPr>
        <xdr:cNvSpPr txBox="1"/>
      </xdr:nvSpPr>
      <xdr:spPr>
        <a:xfrm>
          <a:off x="2111529" y="1708153"/>
          <a:ext cx="623206" cy="32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4A152CA1-5CD3-4EA0-8330-FC2CCA438799}" type="TxLink">
            <a:rPr lang="en-US" sz="11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+100%</a:t>
          </a:fld>
          <a:endParaRPr lang="en-US" sz="1400" b="1" i="0" u="none" strike="noStrike">
            <a:solidFill>
              <a:schemeClr val="bg1"/>
            </a:solidFill>
            <a:effectLst>
              <a:outerShdw blurRad="63500" sx="102000" sy="102000" algn="ctr" rotWithShape="0">
                <a:prstClr val="black">
                  <a:alpha val="40000"/>
                </a:prstClr>
              </a:outerShdw>
            </a:effectLst>
            <a:latin typeface="Arial" panose="020B0604020202020204" pitchFamily="34" charset="0"/>
            <a:ea typeface="+mn-ea"/>
            <a:cs typeface="Arial" panose="020B0604020202020204" pitchFamily="34" charset="0"/>
          </a:endParaRPr>
        </a:p>
      </xdr:txBody>
    </xdr:sp>
    <xdr:clientData/>
  </xdr:twoCellAnchor>
  <xdr:twoCellAnchor editAs="oneCell">
    <xdr:from>
      <xdr:col>5</xdr:col>
      <xdr:colOff>76201</xdr:colOff>
      <xdr:row>3</xdr:row>
      <xdr:rowOff>118534</xdr:rowOff>
    </xdr:from>
    <xdr:to>
      <xdr:col>9</xdr:col>
      <xdr:colOff>16934</xdr:colOff>
      <xdr:row>13</xdr:row>
      <xdr:rowOff>142875</xdr:rowOff>
    </xdr:to>
    <mc:AlternateContent xmlns:mc="http://schemas.openxmlformats.org/markup-compatibility/2006" xmlns:a14="http://schemas.microsoft.com/office/drawing/2010/main">
      <mc:Choice Requires="a14">
        <xdr:graphicFrame macro="">
          <xdr:nvGraphicFramePr>
            <xdr:cNvPr id="29" name="Month">
              <a:extLst>
                <a:ext uri="{FF2B5EF4-FFF2-40B4-BE49-F238E27FC236}">
                  <a16:creationId xmlns:a16="http://schemas.microsoft.com/office/drawing/2014/main" id="{A3FD2454-5816-4F0B-85F8-48AD9F3B99D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420534" y="651934"/>
              <a:ext cx="2616200" cy="1735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84666</xdr:colOff>
      <xdr:row>2</xdr:row>
      <xdr:rowOff>84666</xdr:rowOff>
    </xdr:from>
    <xdr:to>
      <xdr:col>8</xdr:col>
      <xdr:colOff>76200</xdr:colOff>
      <xdr:row>3</xdr:row>
      <xdr:rowOff>135466</xdr:rowOff>
    </xdr:to>
    <xdr:sp macro="" textlink="">
      <xdr:nvSpPr>
        <xdr:cNvPr id="30" name="TextBox 29">
          <a:extLst>
            <a:ext uri="{FF2B5EF4-FFF2-40B4-BE49-F238E27FC236}">
              <a16:creationId xmlns:a16="http://schemas.microsoft.com/office/drawing/2014/main" id="{075F91FF-599A-3EBF-4007-D12F70DC896C}"/>
            </a:ext>
          </a:extLst>
        </xdr:cNvPr>
        <xdr:cNvSpPr txBox="1"/>
      </xdr:nvSpPr>
      <xdr:spPr>
        <a:xfrm>
          <a:off x="3428999" y="440266"/>
          <a:ext cx="1998134"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2">
                  <a:lumMod val="90000"/>
                  <a:lumOff val="10000"/>
                </a:schemeClr>
              </a:solidFill>
            </a:rPr>
            <a:t>Take a</a:t>
          </a:r>
          <a:r>
            <a:rPr lang="en-US" sz="1200" b="1" baseline="0">
              <a:solidFill>
                <a:schemeClr val="tx2">
                  <a:lumMod val="90000"/>
                  <a:lumOff val="10000"/>
                </a:schemeClr>
              </a:solidFill>
            </a:rPr>
            <a:t> Look For a Month</a:t>
          </a:r>
          <a:endParaRPr lang="en-US" sz="1200" b="1">
            <a:solidFill>
              <a:schemeClr val="tx2">
                <a:lumMod val="90000"/>
                <a:lumOff val="10000"/>
              </a:schemeClr>
            </a:solidFill>
          </a:endParaRPr>
        </a:p>
      </xdr:txBody>
    </xdr:sp>
    <xdr:clientData/>
  </xdr:twoCellAnchor>
  <xdr:twoCellAnchor>
    <xdr:from>
      <xdr:col>0</xdr:col>
      <xdr:colOff>543470</xdr:colOff>
      <xdr:row>14</xdr:row>
      <xdr:rowOff>42334</xdr:rowOff>
    </xdr:from>
    <xdr:to>
      <xdr:col>8</xdr:col>
      <xdr:colOff>601135</xdr:colOff>
      <xdr:row>27</xdr:row>
      <xdr:rowOff>50800</xdr:rowOff>
    </xdr:to>
    <xdr:sp macro="" textlink="">
      <xdr:nvSpPr>
        <xdr:cNvPr id="15" name="Rectangle: Rounded Corners 14">
          <a:extLst>
            <a:ext uri="{FF2B5EF4-FFF2-40B4-BE49-F238E27FC236}">
              <a16:creationId xmlns:a16="http://schemas.microsoft.com/office/drawing/2014/main" id="{34D09B5E-CF36-4D79-BE1A-3B6F732E7F00}"/>
            </a:ext>
          </a:extLst>
        </xdr:cNvPr>
        <xdr:cNvSpPr/>
      </xdr:nvSpPr>
      <xdr:spPr>
        <a:xfrm>
          <a:off x="543470" y="2531534"/>
          <a:ext cx="5408598" cy="2319866"/>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558800</xdr:colOff>
      <xdr:row>15</xdr:row>
      <xdr:rowOff>177799</xdr:rowOff>
    </xdr:from>
    <xdr:to>
      <xdr:col>8</xdr:col>
      <xdr:colOff>558800</xdr:colOff>
      <xdr:row>27</xdr:row>
      <xdr:rowOff>8466</xdr:rowOff>
    </xdr:to>
    <xdr:graphicFrame macro="">
      <xdr:nvGraphicFramePr>
        <xdr:cNvPr id="14" name="Chart 13">
          <a:extLst>
            <a:ext uri="{FF2B5EF4-FFF2-40B4-BE49-F238E27FC236}">
              <a16:creationId xmlns:a16="http://schemas.microsoft.com/office/drawing/2014/main" id="{8503A61B-E9B5-4168-A274-457EE0326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94676</xdr:colOff>
      <xdr:row>15</xdr:row>
      <xdr:rowOff>130671</xdr:rowOff>
    </xdr:from>
    <xdr:to>
      <xdr:col>2</xdr:col>
      <xdr:colOff>112183</xdr:colOff>
      <xdr:row>17</xdr:row>
      <xdr:rowOff>19051</xdr:rowOff>
    </xdr:to>
    <xdr:sp macro="" textlink="">
      <xdr:nvSpPr>
        <xdr:cNvPr id="22" name="Rectangle: Rounded Corners 21">
          <a:extLst>
            <a:ext uri="{FF2B5EF4-FFF2-40B4-BE49-F238E27FC236}">
              <a16:creationId xmlns:a16="http://schemas.microsoft.com/office/drawing/2014/main" id="{CA4A80C7-6FB3-47BF-BB19-E948DA40539E}"/>
            </a:ext>
          </a:extLst>
        </xdr:cNvPr>
        <xdr:cNvSpPr/>
      </xdr:nvSpPr>
      <xdr:spPr>
        <a:xfrm>
          <a:off x="761426" y="2702421"/>
          <a:ext cx="684257" cy="231280"/>
        </a:xfrm>
        <a:prstGeom prst="roundRect">
          <a:avLst>
            <a:gd name="adj" fmla="val 7078"/>
          </a:avLst>
        </a:prstGeom>
        <a:solidFill>
          <a:schemeClr val="tx2">
            <a:lumMod val="90000"/>
            <a:lumOff val="1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xdr:from>
      <xdr:col>1</xdr:col>
      <xdr:colOff>183245</xdr:colOff>
      <xdr:row>15</xdr:row>
      <xdr:rowOff>101602</xdr:rowOff>
    </xdr:from>
    <xdr:to>
      <xdr:col>2</xdr:col>
      <xdr:colOff>137585</xdr:colOff>
      <xdr:row>17</xdr:row>
      <xdr:rowOff>69850</xdr:rowOff>
    </xdr:to>
    <xdr:sp macro="" textlink="'Analysis - charts'!G14">
      <xdr:nvSpPr>
        <xdr:cNvPr id="32" name="TextBox 31">
          <a:extLst>
            <a:ext uri="{FF2B5EF4-FFF2-40B4-BE49-F238E27FC236}">
              <a16:creationId xmlns:a16="http://schemas.microsoft.com/office/drawing/2014/main" id="{48B2864E-4192-4B2C-8F7E-FE6331ACAA6B}"/>
            </a:ext>
          </a:extLst>
        </xdr:cNvPr>
        <xdr:cNvSpPr txBox="1"/>
      </xdr:nvSpPr>
      <xdr:spPr>
        <a:xfrm>
          <a:off x="849995" y="2673352"/>
          <a:ext cx="621090" cy="31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09087A43-5A46-49BD-ACE9-BEC49AF77ECA}" type="TxLink">
            <a:rPr lang="en-US" sz="14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2006</a:t>
          </a:fld>
          <a:endParaRPr lang="en-US" sz="14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endParaRPr>
        </a:p>
      </xdr:txBody>
    </xdr:sp>
    <xdr:clientData/>
  </xdr:twoCellAnchor>
  <xdr:twoCellAnchor>
    <xdr:from>
      <xdr:col>2</xdr:col>
      <xdr:colOff>152399</xdr:colOff>
      <xdr:row>15</xdr:row>
      <xdr:rowOff>118532</xdr:rowOff>
    </xdr:from>
    <xdr:to>
      <xdr:col>5</xdr:col>
      <xdr:colOff>143933</xdr:colOff>
      <xdr:row>16</xdr:row>
      <xdr:rowOff>169332</xdr:rowOff>
    </xdr:to>
    <xdr:sp macro="" textlink="">
      <xdr:nvSpPr>
        <xdr:cNvPr id="34" name="TextBox 33">
          <a:extLst>
            <a:ext uri="{FF2B5EF4-FFF2-40B4-BE49-F238E27FC236}">
              <a16:creationId xmlns:a16="http://schemas.microsoft.com/office/drawing/2014/main" id="{43D1B30B-53BF-4459-A4C3-38AB296090BE}"/>
            </a:ext>
          </a:extLst>
        </xdr:cNvPr>
        <xdr:cNvSpPr txBox="1"/>
      </xdr:nvSpPr>
      <xdr:spPr>
        <a:xfrm>
          <a:off x="1490132" y="2785532"/>
          <a:ext cx="1998134" cy="228600"/>
        </a:xfrm>
        <a:prstGeom prst="rect">
          <a:avLst/>
        </a:prstGeom>
        <a:solidFill>
          <a:schemeClr val="tx2">
            <a:lumMod val="10000"/>
            <a:lumOff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2">
                  <a:lumMod val="90000"/>
                  <a:lumOff val="10000"/>
                </a:schemeClr>
              </a:solidFill>
            </a:rPr>
            <a:t>The</a:t>
          </a:r>
          <a:r>
            <a:rPr lang="en-US" sz="1200" b="1" baseline="0">
              <a:solidFill>
                <a:schemeClr val="tx2">
                  <a:lumMod val="90000"/>
                  <a:lumOff val="10000"/>
                </a:schemeClr>
              </a:solidFill>
            </a:rPr>
            <a:t> Top Profit Months</a:t>
          </a:r>
          <a:endParaRPr lang="en-US" sz="1200" b="1">
            <a:solidFill>
              <a:schemeClr val="tx2">
                <a:lumMod val="90000"/>
                <a:lumOff val="10000"/>
              </a:schemeClr>
            </a:solidFill>
          </a:endParaRPr>
        </a:p>
      </xdr:txBody>
    </xdr:sp>
    <xdr:clientData/>
  </xdr:twoCellAnchor>
  <xdr:twoCellAnchor>
    <xdr:from>
      <xdr:col>4</xdr:col>
      <xdr:colOff>326450</xdr:colOff>
      <xdr:row>15</xdr:row>
      <xdr:rowOff>128553</xdr:rowOff>
    </xdr:from>
    <xdr:to>
      <xdr:col>6</xdr:col>
      <xdr:colOff>89958</xdr:colOff>
      <xdr:row>17</xdr:row>
      <xdr:rowOff>67734</xdr:rowOff>
    </xdr:to>
    <xdr:sp macro="" textlink="">
      <xdr:nvSpPr>
        <xdr:cNvPr id="42" name="Rectangle: Rounded Corners 41">
          <a:extLst>
            <a:ext uri="{FF2B5EF4-FFF2-40B4-BE49-F238E27FC236}">
              <a16:creationId xmlns:a16="http://schemas.microsoft.com/office/drawing/2014/main" id="{A576828E-A917-4A68-AE4C-7B8EC223460A}"/>
            </a:ext>
          </a:extLst>
        </xdr:cNvPr>
        <xdr:cNvSpPr/>
      </xdr:nvSpPr>
      <xdr:spPr>
        <a:xfrm>
          <a:off x="2993450" y="2700303"/>
          <a:ext cx="1097008" cy="282081"/>
        </a:xfrm>
        <a:prstGeom prst="roundRect">
          <a:avLst>
            <a:gd name="adj" fmla="val 7078"/>
          </a:avLst>
        </a:prstGeom>
        <a:solidFill>
          <a:schemeClr val="tx2">
            <a:lumMod val="90000"/>
            <a:lumOff val="1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xdr:from>
      <xdr:col>4</xdr:col>
      <xdr:colOff>293311</xdr:colOff>
      <xdr:row>15</xdr:row>
      <xdr:rowOff>98427</xdr:rowOff>
    </xdr:from>
    <xdr:to>
      <xdr:col>5</xdr:col>
      <xdr:colOff>247651</xdr:colOff>
      <xdr:row>17</xdr:row>
      <xdr:rowOff>66675</xdr:rowOff>
    </xdr:to>
    <xdr:sp macro="" textlink="'Analysis - charts'!G8">
      <xdr:nvSpPr>
        <xdr:cNvPr id="36" name="TextBox 35">
          <a:extLst>
            <a:ext uri="{FF2B5EF4-FFF2-40B4-BE49-F238E27FC236}">
              <a16:creationId xmlns:a16="http://schemas.microsoft.com/office/drawing/2014/main" id="{76A2BD16-144A-462B-A30D-221903938FC0}"/>
            </a:ext>
          </a:extLst>
        </xdr:cNvPr>
        <xdr:cNvSpPr txBox="1"/>
      </xdr:nvSpPr>
      <xdr:spPr>
        <a:xfrm>
          <a:off x="2960311" y="2670177"/>
          <a:ext cx="621090" cy="31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992520EE-0EEB-471B-82B4-B5933DF344BE}" type="TxLink">
            <a:rPr lang="en-US" sz="14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Dec</a:t>
          </a:fld>
          <a:endParaRPr lang="en-US" sz="18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endParaRPr>
        </a:p>
      </xdr:txBody>
    </xdr:sp>
    <xdr:clientData/>
  </xdr:twoCellAnchor>
  <xdr:twoCellAnchor>
    <xdr:from>
      <xdr:col>4</xdr:col>
      <xdr:colOff>652085</xdr:colOff>
      <xdr:row>15</xdr:row>
      <xdr:rowOff>93135</xdr:rowOff>
    </xdr:from>
    <xdr:to>
      <xdr:col>5</xdr:col>
      <xdr:colOff>606425</xdr:colOff>
      <xdr:row>17</xdr:row>
      <xdr:rowOff>61383</xdr:rowOff>
    </xdr:to>
    <xdr:sp macro="" textlink="'Analysis - charts'!G9">
      <xdr:nvSpPr>
        <xdr:cNvPr id="37" name="TextBox 36">
          <a:extLst>
            <a:ext uri="{FF2B5EF4-FFF2-40B4-BE49-F238E27FC236}">
              <a16:creationId xmlns:a16="http://schemas.microsoft.com/office/drawing/2014/main" id="{2EF41078-90FC-4BA1-91DF-5B96AD00330E}"/>
            </a:ext>
          </a:extLst>
        </xdr:cNvPr>
        <xdr:cNvSpPr txBox="1"/>
      </xdr:nvSpPr>
      <xdr:spPr>
        <a:xfrm>
          <a:off x="3319085" y="2664885"/>
          <a:ext cx="621090" cy="31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DF762B77-7A19-4AFC-BFAC-5E701791F6D4}" type="TxLink">
            <a:rPr lang="en-US" sz="14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defTabSz="914400" eaLnBrk="1" fontAlgn="auto" latinLnBrk="0" hangingPunct="1">
              <a:lnSpc>
                <a:spcPct val="100000"/>
              </a:lnSpc>
              <a:spcBef>
                <a:spcPts val="0"/>
              </a:spcBef>
              <a:spcAft>
                <a:spcPts val="0"/>
              </a:spcAft>
              <a:buClrTx/>
              <a:buSzTx/>
              <a:buFontTx/>
              <a:buNone/>
              <a:tabLst/>
              <a:defRPr/>
            </a:pPr>
            <a:t>Nov</a:t>
          </a:fld>
          <a:endParaRPr lang="en-US" sz="14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endParaRPr>
        </a:p>
      </xdr:txBody>
    </xdr:sp>
    <xdr:clientData/>
  </xdr:twoCellAnchor>
  <xdr:twoCellAnchor>
    <xdr:from>
      <xdr:col>5</xdr:col>
      <xdr:colOff>330352</xdr:colOff>
      <xdr:row>15</xdr:row>
      <xdr:rowOff>102661</xdr:rowOff>
    </xdr:from>
    <xdr:to>
      <xdr:col>6</xdr:col>
      <xdr:colOff>284691</xdr:colOff>
      <xdr:row>17</xdr:row>
      <xdr:rowOff>70909</xdr:rowOff>
    </xdr:to>
    <xdr:sp macro="" textlink="'Analysis - charts'!G10">
      <xdr:nvSpPr>
        <xdr:cNvPr id="40" name="TextBox 39">
          <a:extLst>
            <a:ext uri="{FF2B5EF4-FFF2-40B4-BE49-F238E27FC236}">
              <a16:creationId xmlns:a16="http://schemas.microsoft.com/office/drawing/2014/main" id="{07142F81-5BF9-47C7-890B-8E75E502F0BC}"/>
            </a:ext>
          </a:extLst>
        </xdr:cNvPr>
        <xdr:cNvSpPr txBox="1"/>
      </xdr:nvSpPr>
      <xdr:spPr>
        <a:xfrm>
          <a:off x="3664102" y="2674411"/>
          <a:ext cx="621089" cy="31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354592BB-F5C2-4E50-96D8-ACDEE0BEAC3E}" type="TxLink">
            <a:rPr lang="en-US" sz="14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rPr>
            <a:pPr marL="0" marR="0" lvl="0" indent="0" algn="l" defTabSz="914400" eaLnBrk="1" fontAlgn="auto" latinLnBrk="0" hangingPunct="1">
              <a:lnSpc>
                <a:spcPct val="100000"/>
              </a:lnSpc>
              <a:spcBef>
                <a:spcPts val="0"/>
              </a:spcBef>
              <a:spcAft>
                <a:spcPts val="0"/>
              </a:spcAft>
              <a:buClrTx/>
              <a:buSzTx/>
              <a:buFontTx/>
              <a:buNone/>
              <a:tabLst/>
              <a:defRPr/>
            </a:pPr>
            <a:t>Oct</a:t>
          </a:fld>
          <a:endParaRPr lang="en-US" sz="14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endParaRPr>
        </a:p>
      </xdr:txBody>
    </xdr:sp>
    <xdr:clientData/>
  </xdr:twoCellAnchor>
  <xdr:twoCellAnchor>
    <xdr:from>
      <xdr:col>6</xdr:col>
      <xdr:colOff>78315</xdr:colOff>
      <xdr:row>15</xdr:row>
      <xdr:rowOff>57150</xdr:rowOff>
    </xdr:from>
    <xdr:to>
      <xdr:col>7</xdr:col>
      <xdr:colOff>304800</xdr:colOff>
      <xdr:row>17</xdr:row>
      <xdr:rowOff>143934</xdr:rowOff>
    </xdr:to>
    <xdr:sp macro="" textlink="'Analysis - charts'!G12">
      <xdr:nvSpPr>
        <xdr:cNvPr id="43" name="TextBox 42">
          <a:extLst>
            <a:ext uri="{FF2B5EF4-FFF2-40B4-BE49-F238E27FC236}">
              <a16:creationId xmlns:a16="http://schemas.microsoft.com/office/drawing/2014/main" id="{221B7413-0D10-422D-AEFE-DA6B8F54EDA4}"/>
            </a:ext>
          </a:extLst>
        </xdr:cNvPr>
        <xdr:cNvSpPr txBox="1"/>
      </xdr:nvSpPr>
      <xdr:spPr>
        <a:xfrm>
          <a:off x="4078815" y="2628900"/>
          <a:ext cx="893235" cy="429684"/>
        </a:xfrm>
        <a:prstGeom prst="rect">
          <a:avLst/>
        </a:prstGeom>
        <a:solidFill>
          <a:schemeClr val="tx2">
            <a:lumMod val="10000"/>
            <a:lumOff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E277708-F2AC-46F8-8830-2C5DE565B386}" type="TxLink">
            <a:rPr lang="en-US" sz="1800" b="1" i="0" u="none" strike="noStrike">
              <a:solidFill>
                <a:schemeClr val="tx2">
                  <a:lumMod val="90000"/>
                  <a:lumOff val="10000"/>
                </a:schemeClr>
              </a:solidFill>
              <a:latin typeface="Aptos Narrow"/>
            </a:rPr>
            <a:pPr algn="l"/>
            <a:t>31.24%</a:t>
          </a:fld>
          <a:endParaRPr lang="en-US" sz="2000" b="1">
            <a:solidFill>
              <a:schemeClr val="tx2">
                <a:lumMod val="90000"/>
                <a:lumOff val="10000"/>
              </a:schemeClr>
            </a:solidFill>
          </a:endParaRPr>
        </a:p>
      </xdr:txBody>
    </xdr:sp>
    <xdr:clientData/>
  </xdr:twoCellAnchor>
  <xdr:twoCellAnchor>
    <xdr:from>
      <xdr:col>7</xdr:col>
      <xdr:colOff>193674</xdr:colOff>
      <xdr:row>15</xdr:row>
      <xdr:rowOff>134406</xdr:rowOff>
    </xdr:from>
    <xdr:to>
      <xdr:col>8</xdr:col>
      <xdr:colOff>589493</xdr:colOff>
      <xdr:row>17</xdr:row>
      <xdr:rowOff>32807</xdr:rowOff>
    </xdr:to>
    <xdr:sp macro="" textlink="">
      <xdr:nvSpPr>
        <xdr:cNvPr id="45" name="TextBox 44">
          <a:extLst>
            <a:ext uri="{FF2B5EF4-FFF2-40B4-BE49-F238E27FC236}">
              <a16:creationId xmlns:a16="http://schemas.microsoft.com/office/drawing/2014/main" id="{3D96E6F1-8E4C-4900-969D-D8D0E1C2BDF8}"/>
            </a:ext>
          </a:extLst>
        </xdr:cNvPr>
        <xdr:cNvSpPr txBox="1"/>
      </xdr:nvSpPr>
      <xdr:spPr>
        <a:xfrm>
          <a:off x="4860924" y="2706156"/>
          <a:ext cx="1062569" cy="241301"/>
        </a:xfrm>
        <a:prstGeom prst="rect">
          <a:avLst/>
        </a:prstGeom>
        <a:solidFill>
          <a:schemeClr val="tx2">
            <a:lumMod val="10000"/>
            <a:lumOff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rgbClr val="000000"/>
              </a:solidFill>
              <a:latin typeface="Aptos Narrow"/>
            </a:rPr>
            <a:t>Of</a:t>
          </a:r>
          <a:r>
            <a:rPr lang="en-US" sz="1200" b="1" i="0" u="none" strike="noStrike" baseline="0">
              <a:solidFill>
                <a:srgbClr val="000000"/>
              </a:solidFill>
              <a:latin typeface="Aptos Narrow"/>
            </a:rPr>
            <a:t> Total Profit</a:t>
          </a:r>
        </a:p>
        <a:p>
          <a:pPr algn="l"/>
          <a:endParaRPr lang="en-US" sz="1400" b="1" i="0" u="none" strike="noStrike">
            <a:solidFill>
              <a:srgbClr val="000000"/>
            </a:solidFill>
            <a:latin typeface="Aptos Narrow"/>
          </a:endParaRPr>
        </a:p>
      </xdr:txBody>
    </xdr:sp>
    <xdr:clientData/>
  </xdr:twoCellAnchor>
  <xdr:twoCellAnchor>
    <xdr:from>
      <xdr:col>0</xdr:col>
      <xdr:colOff>525908</xdr:colOff>
      <xdr:row>27</xdr:row>
      <xdr:rowOff>161925</xdr:rowOff>
    </xdr:from>
    <xdr:to>
      <xdr:col>4</xdr:col>
      <xdr:colOff>457199</xdr:colOff>
      <xdr:row>44</xdr:row>
      <xdr:rowOff>104775</xdr:rowOff>
    </xdr:to>
    <xdr:sp macro="" textlink="">
      <xdr:nvSpPr>
        <xdr:cNvPr id="46" name="Rectangle: Rounded Corners 45">
          <a:extLst>
            <a:ext uri="{FF2B5EF4-FFF2-40B4-BE49-F238E27FC236}">
              <a16:creationId xmlns:a16="http://schemas.microsoft.com/office/drawing/2014/main" id="{DD7823C6-74E2-4924-B21B-3978C54528F7}"/>
            </a:ext>
          </a:extLst>
        </xdr:cNvPr>
        <xdr:cNvSpPr/>
      </xdr:nvSpPr>
      <xdr:spPr>
        <a:xfrm>
          <a:off x="525908" y="4791075"/>
          <a:ext cx="2598291" cy="2857500"/>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97284</xdr:colOff>
      <xdr:row>28</xdr:row>
      <xdr:rowOff>10770</xdr:rowOff>
    </xdr:from>
    <xdr:to>
      <xdr:col>23</xdr:col>
      <xdr:colOff>647700</xdr:colOff>
      <xdr:row>44</xdr:row>
      <xdr:rowOff>142875</xdr:rowOff>
    </xdr:to>
    <xdr:sp macro="" textlink="">
      <xdr:nvSpPr>
        <xdr:cNvPr id="48" name="Rectangle: Rounded Corners 47">
          <a:extLst>
            <a:ext uri="{FF2B5EF4-FFF2-40B4-BE49-F238E27FC236}">
              <a16:creationId xmlns:a16="http://schemas.microsoft.com/office/drawing/2014/main" id="{BAD85220-01F4-488C-878E-BFFF1374A181}"/>
            </a:ext>
          </a:extLst>
        </xdr:cNvPr>
        <xdr:cNvSpPr/>
      </xdr:nvSpPr>
      <xdr:spPr>
        <a:xfrm>
          <a:off x="6098034" y="4811370"/>
          <a:ext cx="9884916" cy="2875305"/>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619125</xdr:colOff>
      <xdr:row>27</xdr:row>
      <xdr:rowOff>134595</xdr:rowOff>
    </xdr:from>
    <xdr:to>
      <xdr:col>8</xdr:col>
      <xdr:colOff>619126</xdr:colOff>
      <xdr:row>44</xdr:row>
      <xdr:rowOff>95250</xdr:rowOff>
    </xdr:to>
    <xdr:sp macro="" textlink="">
      <xdr:nvSpPr>
        <xdr:cNvPr id="50" name="Rectangle: Rounded Corners 49">
          <a:extLst>
            <a:ext uri="{FF2B5EF4-FFF2-40B4-BE49-F238E27FC236}">
              <a16:creationId xmlns:a16="http://schemas.microsoft.com/office/drawing/2014/main" id="{2CD8836E-7752-42BA-876F-D2D36B8D63BC}"/>
            </a:ext>
          </a:extLst>
        </xdr:cNvPr>
        <xdr:cNvSpPr/>
      </xdr:nvSpPr>
      <xdr:spPr>
        <a:xfrm>
          <a:off x="3286125" y="4763745"/>
          <a:ext cx="2667001" cy="2875305"/>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97284</xdr:colOff>
      <xdr:row>14</xdr:row>
      <xdr:rowOff>29821</xdr:rowOff>
    </xdr:from>
    <xdr:to>
      <xdr:col>17</xdr:col>
      <xdr:colOff>314326</xdr:colOff>
      <xdr:row>27</xdr:row>
      <xdr:rowOff>76201</xdr:rowOff>
    </xdr:to>
    <xdr:sp macro="" textlink="">
      <xdr:nvSpPr>
        <xdr:cNvPr id="51" name="Rectangle: Rounded Corners 50">
          <a:extLst>
            <a:ext uri="{FF2B5EF4-FFF2-40B4-BE49-F238E27FC236}">
              <a16:creationId xmlns:a16="http://schemas.microsoft.com/office/drawing/2014/main" id="{6F0A2AF7-B5BC-4457-B44C-198F4E047834}"/>
            </a:ext>
          </a:extLst>
        </xdr:cNvPr>
        <xdr:cNvSpPr/>
      </xdr:nvSpPr>
      <xdr:spPr>
        <a:xfrm>
          <a:off x="6098034" y="2430121"/>
          <a:ext cx="5551042" cy="2275230"/>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383034</xdr:colOff>
      <xdr:row>14</xdr:row>
      <xdr:rowOff>29821</xdr:rowOff>
    </xdr:from>
    <xdr:to>
      <xdr:col>23</xdr:col>
      <xdr:colOff>628650</xdr:colOff>
      <xdr:row>27</xdr:row>
      <xdr:rowOff>76201</xdr:rowOff>
    </xdr:to>
    <xdr:sp macro="" textlink="">
      <xdr:nvSpPr>
        <xdr:cNvPr id="52" name="Rectangle: Rounded Corners 51">
          <a:extLst>
            <a:ext uri="{FF2B5EF4-FFF2-40B4-BE49-F238E27FC236}">
              <a16:creationId xmlns:a16="http://schemas.microsoft.com/office/drawing/2014/main" id="{5A90E9AE-A067-4AC7-96FA-A4496120A1BE}"/>
            </a:ext>
          </a:extLst>
        </xdr:cNvPr>
        <xdr:cNvSpPr/>
      </xdr:nvSpPr>
      <xdr:spPr>
        <a:xfrm>
          <a:off x="11717784" y="2430121"/>
          <a:ext cx="4246116" cy="2275230"/>
        </a:xfrm>
        <a:prstGeom prst="roundRect">
          <a:avLst>
            <a:gd name="adj" fmla="val 4050"/>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142875</xdr:colOff>
      <xdr:row>17</xdr:row>
      <xdr:rowOff>123825</xdr:rowOff>
    </xdr:from>
    <xdr:to>
      <xdr:col>17</xdr:col>
      <xdr:colOff>276224</xdr:colOff>
      <xdr:row>27</xdr:row>
      <xdr:rowOff>19050</xdr:rowOff>
    </xdr:to>
    <xdr:graphicFrame macro="">
      <xdr:nvGraphicFramePr>
        <xdr:cNvPr id="31" name="Chart 30">
          <a:extLst>
            <a:ext uri="{FF2B5EF4-FFF2-40B4-BE49-F238E27FC236}">
              <a16:creationId xmlns:a16="http://schemas.microsoft.com/office/drawing/2014/main" id="{97516A54-C2ED-432D-B6C5-4FB845E3C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316441</xdr:colOff>
      <xdr:row>15</xdr:row>
      <xdr:rowOff>104775</xdr:rowOff>
    </xdr:from>
    <xdr:to>
      <xdr:col>10</xdr:col>
      <xdr:colOff>381001</xdr:colOff>
      <xdr:row>18</xdr:row>
      <xdr:rowOff>20109</xdr:rowOff>
    </xdr:to>
    <xdr:sp macro="" textlink="'Analysis - charts'!H35">
      <xdr:nvSpPr>
        <xdr:cNvPr id="33" name="TextBox 32">
          <a:extLst>
            <a:ext uri="{FF2B5EF4-FFF2-40B4-BE49-F238E27FC236}">
              <a16:creationId xmlns:a16="http://schemas.microsoft.com/office/drawing/2014/main" id="{98E079D0-4A47-4367-B23D-A3985BB250F1}"/>
            </a:ext>
          </a:extLst>
        </xdr:cNvPr>
        <xdr:cNvSpPr txBox="1"/>
      </xdr:nvSpPr>
      <xdr:spPr>
        <a:xfrm>
          <a:off x="6317191" y="2676525"/>
          <a:ext cx="731310" cy="429684"/>
        </a:xfrm>
        <a:prstGeom prst="rect">
          <a:avLst/>
        </a:prstGeom>
        <a:solidFill>
          <a:schemeClr val="tx2">
            <a:lumMod val="10000"/>
            <a:lumOff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042F6AF-B322-49AE-8393-426D4204C2DC}" type="TxLink">
            <a:rPr lang="en-US" sz="1800" b="1" i="0" u="none" strike="noStrike">
              <a:solidFill>
                <a:schemeClr val="tx2">
                  <a:lumMod val="90000"/>
                  <a:lumOff val="10000"/>
                </a:schemeClr>
              </a:solidFill>
              <a:latin typeface="Aptos Narrow"/>
              <a:ea typeface="+mn-ea"/>
              <a:cs typeface="+mn-cs"/>
            </a:rPr>
            <a:pPr marL="0" indent="0" algn="l"/>
            <a:t>44.29</a:t>
          </a:fld>
          <a:endParaRPr lang="en-US" sz="1800" b="1" i="0" u="none" strike="noStrike">
            <a:solidFill>
              <a:schemeClr val="tx2">
                <a:lumMod val="90000"/>
                <a:lumOff val="10000"/>
              </a:schemeClr>
            </a:solidFill>
            <a:latin typeface="Aptos Narrow"/>
            <a:ea typeface="+mn-ea"/>
            <a:cs typeface="+mn-cs"/>
          </a:endParaRPr>
        </a:p>
      </xdr:txBody>
    </xdr:sp>
    <xdr:clientData/>
  </xdr:twoCellAnchor>
  <xdr:twoCellAnchor>
    <xdr:from>
      <xdr:col>10</xdr:col>
      <xdr:colOff>235105</xdr:colOff>
      <xdr:row>15</xdr:row>
      <xdr:rowOff>124886</xdr:rowOff>
    </xdr:from>
    <xdr:to>
      <xdr:col>11</xdr:col>
      <xdr:colOff>189444</xdr:colOff>
      <xdr:row>17</xdr:row>
      <xdr:rowOff>99484</xdr:rowOff>
    </xdr:to>
    <xdr:sp macro="" textlink="Analysis!X40">
      <xdr:nvSpPr>
        <xdr:cNvPr id="35" name="TextBox 34">
          <a:extLst>
            <a:ext uri="{FF2B5EF4-FFF2-40B4-BE49-F238E27FC236}">
              <a16:creationId xmlns:a16="http://schemas.microsoft.com/office/drawing/2014/main" id="{C5E09914-5562-45C8-94FF-A01CD3EAD646}"/>
            </a:ext>
          </a:extLst>
        </xdr:cNvPr>
        <xdr:cNvSpPr txBox="1"/>
      </xdr:nvSpPr>
      <xdr:spPr>
        <a:xfrm>
          <a:off x="6902605" y="2696636"/>
          <a:ext cx="621089" cy="317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i="0" u="none" strike="noStrike">
              <a:solidFill>
                <a:schemeClr val="tx2">
                  <a:lumMod val="90000"/>
                  <a:lumOff val="10000"/>
                </a:schemeClr>
              </a:solidFill>
              <a:effectLst>
                <a:outerShdw blurRad="63500" sx="102000" sy="102000" algn="ctr" rotWithShape="0">
                  <a:prstClr val="black">
                    <a:alpha val="40000"/>
                  </a:prstClr>
                </a:outerShdw>
              </a:effectLst>
              <a:latin typeface="Aptos Narrow"/>
              <a:ea typeface="+mn-ea"/>
              <a:cs typeface="Arial" panose="020B0604020202020204" pitchFamily="34" charset="0"/>
            </a:rPr>
            <a:t>%</a:t>
          </a:r>
        </a:p>
      </xdr:txBody>
    </xdr:sp>
    <xdr:clientData/>
  </xdr:twoCellAnchor>
  <xdr:twoCellAnchor>
    <xdr:from>
      <xdr:col>10</xdr:col>
      <xdr:colOff>499531</xdr:colOff>
      <xdr:row>15</xdr:row>
      <xdr:rowOff>166158</xdr:rowOff>
    </xdr:from>
    <xdr:to>
      <xdr:col>15</xdr:col>
      <xdr:colOff>295274</xdr:colOff>
      <xdr:row>17</xdr:row>
      <xdr:rowOff>123826</xdr:rowOff>
    </xdr:to>
    <xdr:sp macro="" textlink="">
      <xdr:nvSpPr>
        <xdr:cNvPr id="54" name="TextBox 53">
          <a:extLst>
            <a:ext uri="{FF2B5EF4-FFF2-40B4-BE49-F238E27FC236}">
              <a16:creationId xmlns:a16="http://schemas.microsoft.com/office/drawing/2014/main" id="{70493A67-16D1-43BC-81D4-B8BF426BA8B2}"/>
            </a:ext>
          </a:extLst>
        </xdr:cNvPr>
        <xdr:cNvSpPr txBox="1"/>
      </xdr:nvSpPr>
      <xdr:spPr>
        <a:xfrm>
          <a:off x="7167031" y="2737908"/>
          <a:ext cx="3129493" cy="300568"/>
        </a:xfrm>
        <a:prstGeom prst="rect">
          <a:avLst/>
        </a:prstGeom>
        <a:solidFill>
          <a:schemeClr val="tx2">
            <a:lumMod val="10000"/>
            <a:lumOff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baseline="0">
              <a:solidFill>
                <a:schemeClr val="tx2">
                  <a:lumMod val="90000"/>
                  <a:lumOff val="10000"/>
                </a:schemeClr>
              </a:solidFill>
            </a:rPr>
            <a:t>of Top Profit days For The Highlighted Days</a:t>
          </a:r>
        </a:p>
        <a:p>
          <a:pPr algn="l"/>
          <a:endParaRPr lang="en-US" sz="1200" b="1">
            <a:solidFill>
              <a:schemeClr val="tx2">
                <a:lumMod val="90000"/>
                <a:lumOff val="10000"/>
              </a:schemeClr>
            </a:solidFill>
          </a:endParaRPr>
        </a:p>
      </xdr:txBody>
    </xdr:sp>
    <xdr:clientData/>
  </xdr:twoCellAnchor>
  <xdr:twoCellAnchor>
    <xdr:from>
      <xdr:col>0</xdr:col>
      <xdr:colOff>494159</xdr:colOff>
      <xdr:row>28</xdr:row>
      <xdr:rowOff>136525</xdr:rowOff>
    </xdr:from>
    <xdr:to>
      <xdr:col>4</xdr:col>
      <xdr:colOff>358775</xdr:colOff>
      <xdr:row>44</xdr:row>
      <xdr:rowOff>172695</xdr:rowOff>
    </xdr:to>
    <xdr:graphicFrame macro="">
      <xdr:nvGraphicFramePr>
        <xdr:cNvPr id="56" name="Chart 55">
          <a:extLst>
            <a:ext uri="{FF2B5EF4-FFF2-40B4-BE49-F238E27FC236}">
              <a16:creationId xmlns:a16="http://schemas.microsoft.com/office/drawing/2014/main" id="{13C7CA9B-B6D6-4573-98FC-A109D3A314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497415</xdr:colOff>
      <xdr:row>30</xdr:row>
      <xdr:rowOff>57150</xdr:rowOff>
    </xdr:from>
    <xdr:to>
      <xdr:col>4</xdr:col>
      <xdr:colOff>66674</xdr:colOff>
      <xdr:row>32</xdr:row>
      <xdr:rowOff>63337</xdr:rowOff>
    </xdr:to>
    <xdr:sp macro="" textlink="'Analysis - charts'!C47">
      <xdr:nvSpPr>
        <xdr:cNvPr id="60" name="TextBox 59">
          <a:extLst>
            <a:ext uri="{FF2B5EF4-FFF2-40B4-BE49-F238E27FC236}">
              <a16:creationId xmlns:a16="http://schemas.microsoft.com/office/drawing/2014/main" id="{7EC53E4F-3651-4A60-9A94-BA6F4B6E5FD1}"/>
            </a:ext>
          </a:extLst>
        </xdr:cNvPr>
        <xdr:cNvSpPr txBox="1"/>
      </xdr:nvSpPr>
      <xdr:spPr>
        <a:xfrm>
          <a:off x="1830915" y="5200650"/>
          <a:ext cx="902759" cy="349087"/>
        </a:xfrm>
        <a:prstGeom prst="rect">
          <a:avLst/>
        </a:prstGeom>
        <a:solidFill>
          <a:schemeClr val="tx2">
            <a:lumMod val="10000"/>
            <a:lumOff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08CEEB1-6A36-4BBF-B3AC-FAB99AD5CC9B}" type="TxLink">
            <a:rPr lang="en-US" sz="1800" b="1" i="0" u="none" strike="noStrike">
              <a:solidFill>
                <a:schemeClr val="tx2">
                  <a:lumMod val="90000"/>
                  <a:lumOff val="10000"/>
                </a:schemeClr>
              </a:solidFill>
              <a:latin typeface="Aptos Narrow"/>
            </a:rPr>
            <a:t> 59.10 </a:t>
          </a:fld>
          <a:endParaRPr lang="en-US" sz="4000" b="1">
            <a:solidFill>
              <a:schemeClr val="tx2">
                <a:lumMod val="90000"/>
                <a:lumOff val="10000"/>
              </a:schemeClr>
            </a:solidFill>
          </a:endParaRPr>
        </a:p>
      </xdr:txBody>
    </xdr:sp>
    <xdr:clientData/>
  </xdr:twoCellAnchor>
  <xdr:twoCellAnchor>
    <xdr:from>
      <xdr:col>3</xdr:col>
      <xdr:colOff>473230</xdr:colOff>
      <xdr:row>30</xdr:row>
      <xdr:rowOff>77261</xdr:rowOff>
    </xdr:from>
    <xdr:to>
      <xdr:col>4</xdr:col>
      <xdr:colOff>427569</xdr:colOff>
      <xdr:row>31</xdr:row>
      <xdr:rowOff>164392</xdr:rowOff>
    </xdr:to>
    <xdr:sp macro="" textlink="Analysis!X40">
      <xdr:nvSpPr>
        <xdr:cNvPr id="65" name="TextBox 64">
          <a:extLst>
            <a:ext uri="{FF2B5EF4-FFF2-40B4-BE49-F238E27FC236}">
              <a16:creationId xmlns:a16="http://schemas.microsoft.com/office/drawing/2014/main" id="{A30924E5-668B-4525-A719-AAE4DB9006BD}"/>
            </a:ext>
          </a:extLst>
        </xdr:cNvPr>
        <xdr:cNvSpPr txBox="1"/>
      </xdr:nvSpPr>
      <xdr:spPr>
        <a:xfrm>
          <a:off x="2473480" y="5220761"/>
          <a:ext cx="621089" cy="258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i="0" u="none" strike="noStrike">
              <a:solidFill>
                <a:schemeClr val="tx2">
                  <a:lumMod val="90000"/>
                  <a:lumOff val="10000"/>
                </a:schemeClr>
              </a:solidFill>
              <a:effectLst>
                <a:outerShdw blurRad="63500" sx="102000" sy="102000" algn="ctr" rotWithShape="0">
                  <a:prstClr val="black">
                    <a:alpha val="40000"/>
                  </a:prstClr>
                </a:outerShdw>
              </a:effectLst>
              <a:latin typeface="Aptos Narrow"/>
              <a:ea typeface="+mn-ea"/>
              <a:cs typeface="Arial" panose="020B0604020202020204" pitchFamily="34" charset="0"/>
            </a:rPr>
            <a:t>%</a:t>
          </a:r>
        </a:p>
      </xdr:txBody>
    </xdr:sp>
    <xdr:clientData/>
  </xdr:twoCellAnchor>
  <xdr:twoCellAnchor>
    <xdr:from>
      <xdr:col>1</xdr:col>
      <xdr:colOff>132776</xdr:colOff>
      <xdr:row>28</xdr:row>
      <xdr:rowOff>95250</xdr:rowOff>
    </xdr:from>
    <xdr:to>
      <xdr:col>2</xdr:col>
      <xdr:colOff>447675</xdr:colOff>
      <xdr:row>30</xdr:row>
      <xdr:rowOff>133350</xdr:rowOff>
    </xdr:to>
    <xdr:sp macro="" textlink="">
      <xdr:nvSpPr>
        <xdr:cNvPr id="79" name="Rectangle: Rounded Corners 78">
          <a:extLst>
            <a:ext uri="{FF2B5EF4-FFF2-40B4-BE49-F238E27FC236}">
              <a16:creationId xmlns:a16="http://schemas.microsoft.com/office/drawing/2014/main" id="{F41FD4AF-30A0-4C5C-A315-861BE152BB35}"/>
            </a:ext>
          </a:extLst>
        </xdr:cNvPr>
        <xdr:cNvSpPr/>
      </xdr:nvSpPr>
      <xdr:spPr>
        <a:xfrm>
          <a:off x="799526" y="4895850"/>
          <a:ext cx="981649" cy="381000"/>
        </a:xfrm>
        <a:prstGeom prst="roundRect">
          <a:avLst>
            <a:gd name="adj" fmla="val 7078"/>
          </a:avLst>
        </a:prstGeom>
        <a:solidFill>
          <a:schemeClr val="tx2">
            <a:lumMod val="90000"/>
            <a:lumOff val="1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xdr:from>
      <xdr:col>1</xdr:col>
      <xdr:colOff>104775</xdr:colOff>
      <xdr:row>28</xdr:row>
      <xdr:rowOff>115355</xdr:rowOff>
    </xdr:from>
    <xdr:to>
      <xdr:col>4</xdr:col>
      <xdr:colOff>314324</xdr:colOff>
      <xdr:row>30</xdr:row>
      <xdr:rowOff>85725</xdr:rowOff>
    </xdr:to>
    <xdr:sp macro="" textlink="'Analysis - charts'!D47">
      <xdr:nvSpPr>
        <xdr:cNvPr id="70" name="TextBox 69">
          <a:extLst>
            <a:ext uri="{FF2B5EF4-FFF2-40B4-BE49-F238E27FC236}">
              <a16:creationId xmlns:a16="http://schemas.microsoft.com/office/drawing/2014/main" id="{862A9701-0622-4102-A7A9-07D7DF8CB8E3}"/>
            </a:ext>
          </a:extLst>
        </xdr:cNvPr>
        <xdr:cNvSpPr txBox="1"/>
      </xdr:nvSpPr>
      <xdr:spPr>
        <a:xfrm>
          <a:off x="771525" y="4915955"/>
          <a:ext cx="2209799" cy="313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6F90115-A3C6-48E0-A665-EC32A213B450}" type="TxLink">
            <a:rPr lang="en-US" sz="1800" b="1" i="0" u="none" strike="noStrike">
              <a:solidFill>
                <a:schemeClr val="bg1"/>
              </a:solidFill>
              <a:latin typeface="Aptos Narrow"/>
            </a:rPr>
            <a:t>Weekday</a:t>
          </a:fld>
          <a:endParaRPr lang="en-US" sz="2400" b="1" i="0" u="none" strike="noStrike">
            <a:solidFill>
              <a:schemeClr val="bg1"/>
            </a:solidFill>
            <a:latin typeface="Aptos Narrow"/>
          </a:endParaRPr>
        </a:p>
      </xdr:txBody>
    </xdr:sp>
    <xdr:clientData/>
  </xdr:twoCellAnchor>
  <xdr:twoCellAnchor>
    <xdr:from>
      <xdr:col>2</xdr:col>
      <xdr:colOff>447675</xdr:colOff>
      <xdr:row>28</xdr:row>
      <xdr:rowOff>124880</xdr:rowOff>
    </xdr:from>
    <xdr:to>
      <xdr:col>4</xdr:col>
      <xdr:colOff>342900</xdr:colOff>
      <xdr:row>30</xdr:row>
      <xdr:rowOff>95250</xdr:rowOff>
    </xdr:to>
    <xdr:sp macro="" textlink="">
      <xdr:nvSpPr>
        <xdr:cNvPr id="80" name="TextBox 79">
          <a:extLst>
            <a:ext uri="{FF2B5EF4-FFF2-40B4-BE49-F238E27FC236}">
              <a16:creationId xmlns:a16="http://schemas.microsoft.com/office/drawing/2014/main" id="{2FEEC5AF-00C7-4A6F-8C36-B8477414CC10}"/>
            </a:ext>
          </a:extLst>
        </xdr:cNvPr>
        <xdr:cNvSpPr txBox="1"/>
      </xdr:nvSpPr>
      <xdr:spPr>
        <a:xfrm>
          <a:off x="1781175" y="4925480"/>
          <a:ext cx="1228725" cy="313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a:solidFill>
                <a:schemeClr val="tx2">
                  <a:lumMod val="90000"/>
                  <a:lumOff val="10000"/>
                </a:schemeClr>
              </a:solidFill>
              <a:latin typeface="Aptos Narrow"/>
            </a:rPr>
            <a:t>Make</a:t>
          </a:r>
          <a:r>
            <a:rPr lang="en-US" sz="1800" b="1" i="0" u="none" strike="noStrike" baseline="0">
              <a:solidFill>
                <a:schemeClr val="tx2">
                  <a:lumMod val="90000"/>
                  <a:lumOff val="10000"/>
                </a:schemeClr>
              </a:solidFill>
              <a:latin typeface="Aptos Narrow"/>
            </a:rPr>
            <a:t> Up</a:t>
          </a:r>
          <a:endParaRPr lang="en-US" sz="1800" b="1" i="0" u="none" strike="noStrike">
            <a:solidFill>
              <a:schemeClr val="tx2">
                <a:lumMod val="90000"/>
                <a:lumOff val="10000"/>
              </a:schemeClr>
            </a:solidFill>
            <a:latin typeface="Aptos Narrow"/>
          </a:endParaRPr>
        </a:p>
      </xdr:txBody>
    </xdr:sp>
    <xdr:clientData/>
  </xdr:twoCellAnchor>
  <xdr:twoCellAnchor>
    <xdr:from>
      <xdr:col>2</xdr:col>
      <xdr:colOff>599501</xdr:colOff>
      <xdr:row>30</xdr:row>
      <xdr:rowOff>152400</xdr:rowOff>
    </xdr:from>
    <xdr:to>
      <xdr:col>4</xdr:col>
      <xdr:colOff>247650</xdr:colOff>
      <xdr:row>33</xdr:row>
      <xdr:rowOff>19050</xdr:rowOff>
    </xdr:to>
    <xdr:sp macro="" textlink="">
      <xdr:nvSpPr>
        <xdr:cNvPr id="83" name="Rectangle: Rounded Corners 82">
          <a:extLst>
            <a:ext uri="{FF2B5EF4-FFF2-40B4-BE49-F238E27FC236}">
              <a16:creationId xmlns:a16="http://schemas.microsoft.com/office/drawing/2014/main" id="{5EEC5B3D-82EF-44B9-BD72-5F10BC2DA433}"/>
            </a:ext>
          </a:extLst>
        </xdr:cNvPr>
        <xdr:cNvSpPr/>
      </xdr:nvSpPr>
      <xdr:spPr>
        <a:xfrm>
          <a:off x="1933001" y="5295900"/>
          <a:ext cx="981649" cy="381000"/>
        </a:xfrm>
        <a:prstGeom prst="roundRect">
          <a:avLst>
            <a:gd name="adj" fmla="val 7078"/>
          </a:avLst>
        </a:prstGeom>
        <a:solidFill>
          <a:schemeClr val="tx2">
            <a:lumMod val="90000"/>
            <a:lumOff val="10000"/>
          </a:schemeClr>
        </a:solidFill>
        <a:ln>
          <a:noFill/>
        </a:ln>
        <a:effectLst>
          <a:outerShdw blurRad="508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xdr:from>
      <xdr:col>3</xdr:col>
      <xdr:colOff>616105</xdr:colOff>
      <xdr:row>30</xdr:row>
      <xdr:rowOff>162986</xdr:rowOff>
    </xdr:from>
    <xdr:to>
      <xdr:col>4</xdr:col>
      <xdr:colOff>570444</xdr:colOff>
      <xdr:row>32</xdr:row>
      <xdr:rowOff>78667</xdr:rowOff>
    </xdr:to>
    <xdr:sp macro="" textlink="Analysis!X40">
      <xdr:nvSpPr>
        <xdr:cNvPr id="82" name="TextBox 81">
          <a:extLst>
            <a:ext uri="{FF2B5EF4-FFF2-40B4-BE49-F238E27FC236}">
              <a16:creationId xmlns:a16="http://schemas.microsoft.com/office/drawing/2014/main" id="{CC0D6B44-8CAB-8A91-CA82-B7FCA7BD1660}"/>
            </a:ext>
          </a:extLst>
        </xdr:cNvPr>
        <xdr:cNvSpPr txBox="1"/>
      </xdr:nvSpPr>
      <xdr:spPr>
        <a:xfrm>
          <a:off x="2616355" y="5306486"/>
          <a:ext cx="621089" cy="258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i="0" u="none" strike="noStrike">
              <a:solidFill>
                <a:schemeClr val="bg1"/>
              </a:solidFill>
              <a:effectLst>
                <a:outerShdw blurRad="63500" sx="102000" sy="102000" algn="ctr" rotWithShape="0">
                  <a:prstClr val="black">
                    <a:alpha val="40000"/>
                  </a:prstClr>
                </a:outerShdw>
              </a:effectLst>
              <a:latin typeface="Aptos Narrow"/>
              <a:ea typeface="+mn-ea"/>
              <a:cs typeface="Arial" panose="020B0604020202020204" pitchFamily="34" charset="0"/>
            </a:rPr>
            <a:t>%</a:t>
          </a:r>
        </a:p>
      </xdr:txBody>
    </xdr:sp>
    <xdr:clientData/>
  </xdr:twoCellAnchor>
  <xdr:twoCellAnchor>
    <xdr:from>
      <xdr:col>2</xdr:col>
      <xdr:colOff>630765</xdr:colOff>
      <xdr:row>30</xdr:row>
      <xdr:rowOff>152400</xdr:rowOff>
    </xdr:from>
    <xdr:to>
      <xdr:col>4</xdr:col>
      <xdr:colOff>200024</xdr:colOff>
      <xdr:row>32</xdr:row>
      <xdr:rowOff>158587</xdr:rowOff>
    </xdr:to>
    <xdr:sp macro="" textlink="'Analysis - charts'!C47">
      <xdr:nvSpPr>
        <xdr:cNvPr id="81" name="TextBox 80">
          <a:extLst>
            <a:ext uri="{FF2B5EF4-FFF2-40B4-BE49-F238E27FC236}">
              <a16:creationId xmlns:a16="http://schemas.microsoft.com/office/drawing/2014/main" id="{2FC65732-1E67-A244-D83B-261D0FCB0C0A}"/>
            </a:ext>
          </a:extLst>
        </xdr:cNvPr>
        <xdr:cNvSpPr txBox="1"/>
      </xdr:nvSpPr>
      <xdr:spPr>
        <a:xfrm>
          <a:off x="1964265" y="5295900"/>
          <a:ext cx="902759" cy="34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08CEEB1-6A36-4BBF-B3AC-FAB99AD5CC9B}" type="TxLink">
            <a:rPr lang="en-US" sz="1800" b="1" i="0" u="none" strike="noStrike">
              <a:solidFill>
                <a:schemeClr val="bg1"/>
              </a:solidFill>
              <a:latin typeface="Aptos Narrow"/>
            </a:rPr>
            <a:t> 59.10 </a:t>
          </a:fld>
          <a:endParaRPr lang="en-US" sz="4000" b="1">
            <a:solidFill>
              <a:schemeClr val="bg1"/>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0.19912</cdr:x>
      <cdr:y>0.36699</cdr:y>
    </cdr:from>
    <cdr:to>
      <cdr:x>0.62625</cdr:x>
      <cdr:y>0.74609</cdr:y>
    </cdr:to>
    <cdr:sp macro="" textlink="">
      <cdr:nvSpPr>
        <cdr:cNvPr id="4" name="Oval 3">
          <a:extLst xmlns:a="http://schemas.openxmlformats.org/drawingml/2006/main">
            <a:ext uri="{FF2B5EF4-FFF2-40B4-BE49-F238E27FC236}">
              <a16:creationId xmlns:a16="http://schemas.microsoft.com/office/drawing/2014/main" id="{8F209DDD-786D-BB3A-082F-8BD26AD4BB54}"/>
            </a:ext>
          </a:extLst>
        </cdr:cNvPr>
        <cdr:cNvSpPr/>
      </cdr:nvSpPr>
      <cdr:spPr>
        <a:xfrm xmlns:a="http://schemas.openxmlformats.org/drawingml/2006/main">
          <a:off x="509141" y="1057275"/>
          <a:ext cx="1092200" cy="1092200"/>
        </a:xfrm>
        <a:prstGeom xmlns:a="http://schemas.openxmlformats.org/drawingml/2006/main" prst="ellipse">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dr:relSizeAnchor xmlns:cdr="http://schemas.openxmlformats.org/drawingml/2006/chartDrawing">
    <cdr:from>
      <cdr:x>0.29925</cdr:x>
      <cdr:y>0.41878</cdr:y>
    </cdr:from>
    <cdr:to>
      <cdr:x>0.55175</cdr:x>
      <cdr:y>0.67129</cdr:y>
    </cdr:to>
    <cdr:pic>
      <cdr:nvPicPr>
        <cdr:cNvPr id="3" name="Picture 2">
          <a:extLst xmlns:a="http://schemas.openxmlformats.org/drawingml/2006/main">
            <a:ext uri="{FF2B5EF4-FFF2-40B4-BE49-F238E27FC236}">
              <a16:creationId xmlns:a16="http://schemas.microsoft.com/office/drawing/2014/main" id="{A57CA2A0-6444-53BA-6BB0-B25CF9A1A7C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65176" y="1206501"/>
          <a:ext cx="645666" cy="727467"/>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6.080610763885" backgroundQuery="1" createdVersion="8" refreshedVersion="8" minRefreshableVersion="3" recordCount="0" supportSubquery="1" supportAdvancedDrill="1" xr:uid="{20FBD33C-B281-49F3-94C0-829F323C1446}">
  <cacheSource type="external" connectionId="8"/>
  <cacheFields count="4">
    <cacheField name="[Measures].[Total Sales]" caption="Total Sales" numFmtId="0" hierarchy="48" level="32767"/>
    <cacheField name="[Measures].[Total Profit]" caption="Total Profit" numFmtId="0" hierarchy="50" level="32767"/>
    <cacheField name="[Measures].[Total Orders]" caption="Total Orders" numFmtId="0" hierarchy="47" level="32767"/>
    <cacheField name="[DimDate].[Year].[Year]" caption="Year" numFmtId="0" hierarchy="17"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0" memberValueDatatype="20" unbalanced="0"/>
    <cacheHierarchy uniqueName="[Measures].[Total Users]" caption="Total Users" measure="1" displayFolder="" measureGroup="All Measures" count="0"/>
    <cacheHierarchy uniqueName="[Measures].[Total Orders]" caption="Total Orders" measure="1" displayFolder="" measureGroup="All Measures" count="0" oneField="1">
      <fieldsUsage count="1">
        <fieldUsage x="2"/>
      </fieldsUsage>
    </cacheHierarchy>
    <cacheHierarchy uniqueName="[Measures].[Total Sales]" caption="Total Sales" measure="1" displayFolder="" measureGroup="All Measures" count="0" oneField="1">
      <fieldsUsage count="1">
        <fieldUsage x="0"/>
      </fieldsUsage>
    </cacheHierarchy>
    <cacheHierarchy uniqueName="[Measures].[Total Cost of Goods]" caption="Total Cost of Goods" measure="1" displayFolder="" measureGroup="All Measures" count="0"/>
    <cacheHierarchy uniqueName="[Measures].[Total Profit]" caption="Total Profit" measure="1" displayFolder="" measureGroup="All Measures" count="0" oneField="1">
      <fieldsUsage count="1">
        <fieldUsage x="1"/>
      </fieldsUsage>
    </cacheHierarchy>
    <cacheHierarchy uniqueName="[Measures].[Total Products]" caption="Total Products" measure="1" displayFolder="" measureGroup="All Measures" count="0"/>
    <cacheHierarchy uniqueName="[Measures].[measure 1]" caption="measure 1" measure="1" displayFolder="" measureGroup="All Measures" count="0"/>
    <cacheHierarchy uniqueName="[Measures].[- % Margin Profit]" caption="- % Margin Profit"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FactInternetSales" count="0" hidden="1">
      <extLst>
        <ext xmlns:x15="http://schemas.microsoft.com/office/spreadsheetml/2010/11/main" uri="{B97F6D7D-B522-45F9-BDA1-12C45D357490}">
          <x15:cacheHierarchy aggregatedColumn="4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6.226420833336" backgroundQuery="1" createdVersion="8" refreshedVersion="8" minRefreshableVersion="3" recordCount="0" supportSubquery="1" supportAdvancedDrill="1" xr:uid="{A5FB7443-C3C5-47D2-83C5-3F6FF091D836}">
  <cacheSource type="external" connectionId="8"/>
  <cacheFields count="13">
    <cacheField name="[Measures].[Total Users]" caption="Total Users" numFmtId="0" hierarchy="46" level="32767"/>
    <cacheField name="[Measures].[Total Orders]" caption="Total Orders" numFmtId="0" hierarchy="47" level="32767"/>
    <cacheField name="[Measures].[Total Sales]" caption="Total Sales" numFmtId="0" hierarchy="48" level="32767"/>
    <cacheField name="[Measures].[Total Cost of Goods]" caption="Total Cost of Goods" numFmtId="0" hierarchy="49" level="32767"/>
    <cacheField name="[Measures].[Total Profit]" caption="Total Profit" numFmtId="0" hierarchy="50" level="32767"/>
    <cacheField name="[Measures].[Total Products]" caption="Total Products" numFmtId="0" hierarchy="51" level="32767"/>
    <cacheField name="[Measures].[measure 1]" caption="measure 1" numFmtId="0" hierarchy="52" level="32767"/>
    <cacheField name="[Measures].[- % Margin Profit]" caption="- % Margin Profit" numFmtId="0" hierarchy="53" level="32767"/>
    <cacheField name="[Measures].[Sum of OrderQuantity]" caption="Sum of OrderQuantity" numFmtId="0" hierarchy="62" level="32767"/>
    <cacheField name="[FactInternetSales].[Year].[Year]" caption="Year" numFmtId="0" hierarchy="45"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FactInternetSales].[Year].&amp;[2005]"/>
            <x15:cachedUniqueName index="1" name="[FactInternetSales].[Year].&amp;[2006]"/>
            <x15:cachedUniqueName index="2" name="[FactInternetSales].[Year].&amp;[2007]"/>
            <x15:cachedUniqueName index="3" name="[FactInternetSales].[Year].&amp;[2008]"/>
          </x15:cachedUniqueNames>
        </ext>
      </extLst>
    </cacheField>
    <cacheField name="[DimSalesTerritory].[SalesTerritoryCountry].[SalesTerritoryCountry]" caption="SalesTerritoryCountry" numFmtId="0" hierarchy="30" level="1">
      <sharedItems containsSemiMixedTypes="0" containsNonDate="0" containsString="0"/>
    </cacheField>
    <cacheField name="[DimDate].[Month].[Month]" caption="Month" numFmtId="0" hierarchy="14" level="1">
      <sharedItems containsSemiMixedTypes="0" containsNonDate="0" containsString="0"/>
    </cacheField>
    <cacheField name="Dummy0" numFmtId="0" hierarchy="64" level="32767">
      <extLst>
        <ext xmlns:x14="http://schemas.microsoft.com/office/spreadsheetml/2009/9/main" uri="{63CAB8AC-B538-458d-9737-405883B0398D}">
          <x14:cacheField ignore="1"/>
        </ext>
      </extLst>
    </cacheField>
  </cacheFields>
  <cacheHierarchies count="6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0" memberValueDatatype="130" unbalanced="0"/>
    <cacheHierarchy uniqueName="[DimDate].[Month]" caption="Month" attribute="1" defaultMemberUniqueName="[DimDate].[Month].[All]" allUniqueName="[DimDate].[Month].[All]" dimensionUniqueName="[DimDate]" displayFolder="" count="2" memberValueDatatype="130" unbalanced="0">
      <fieldsUsage count="2">
        <fieldUsage x="-1"/>
        <fieldUsage x="1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fieldsUsage count="2">
        <fieldUsage x="-1"/>
        <fieldUsage x="10"/>
      </fieldsUsage>
    </cacheHierarchy>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2" memberValueDatatype="20" unbalanced="0">
      <fieldsUsage count="2">
        <fieldUsage x="-1"/>
        <fieldUsage x="9"/>
      </fieldsUsage>
    </cacheHierarchy>
    <cacheHierarchy uniqueName="[Measures].[Total Users]" caption="Total Users" measure="1" displayFolder="" measureGroup="All Measures" count="0" oneField="1">
      <fieldsUsage count="1">
        <fieldUsage x="0"/>
      </fieldsUsage>
    </cacheHierarchy>
    <cacheHierarchy uniqueName="[Measures].[Total Orders]" caption="Total Orders" measure="1" displayFolder="" measureGroup="All Measures" count="0" oneField="1">
      <fieldsUsage count="1">
        <fieldUsage x="1"/>
      </fieldsUsage>
    </cacheHierarchy>
    <cacheHierarchy uniqueName="[Measures].[Total Sales]" caption="Total Sales" measure="1" displayFolder="" measureGroup="All Measures" count="0" oneField="1">
      <fieldsUsage count="1">
        <fieldUsage x="2"/>
      </fieldsUsage>
    </cacheHierarchy>
    <cacheHierarchy uniqueName="[Measures].[Total Cost of Goods]" caption="Total Cost of Goods" measure="1" displayFolder="" measureGroup="All Measures" count="0" oneField="1">
      <fieldsUsage count="1">
        <fieldUsage x="3"/>
      </fieldsUsage>
    </cacheHierarchy>
    <cacheHierarchy uniqueName="[Measures].[Total Profit]" caption="Total Profit" measure="1" displayFolder="" measureGroup="All Measures" count="0" oneField="1">
      <fieldsUsage count="1">
        <fieldUsage x="4"/>
      </fieldsUsage>
    </cacheHierarchy>
    <cacheHierarchy uniqueName="[Measures].[Total Products]" caption="Total Products" measure="1" displayFolder="" measureGroup="All Measures" count="0" oneField="1">
      <fieldsUsage count="1">
        <fieldUsage x="5"/>
      </fieldsUsage>
    </cacheHierarchy>
    <cacheHierarchy uniqueName="[Measures].[measure 1]" caption="measure 1" measure="1" displayFolder="" measureGroup="All Measures" count="0" oneField="1">
      <fieldsUsage count="1">
        <fieldUsage x="6"/>
      </fieldsUsage>
    </cacheHierarchy>
    <cacheHierarchy uniqueName="[Measures].[- % Margin Profit]" caption="- % Margin Profit" measure="1" displayFolder="" measureGroup="All Measures" count="0" oneField="1">
      <fieldsUsage count="1">
        <fieldUsage x="7"/>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oneField="1" hidden="1">
      <fieldsUsage count="1">
        <fieldUsage x="8"/>
      </fieldsUsage>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FactInternetSales" count="0" hidden="1">
      <extLst>
        <ext xmlns:x15="http://schemas.microsoft.com/office/spreadsheetml/2010/11/main" uri="{B97F6D7D-B522-45F9-BDA1-12C45D357490}">
          <x15:cacheHierarchy aggregatedColumn="44"/>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6.228717245373" backgroundQuery="1" createdVersion="8" refreshedVersion="8" minRefreshableVersion="3" recordCount="0" supportSubquery="1" supportAdvancedDrill="1" xr:uid="{8AD159C3-30A5-4D89-9687-D93CD662114E}">
  <cacheSource type="external" connectionId="8"/>
  <cacheFields count="13">
    <cacheField name="[Measures].[Total Users]" caption="Total Users" numFmtId="0" hierarchy="46" level="32767"/>
    <cacheField name="[Measures].[Total Orders]" caption="Total Orders" numFmtId="0" hierarchy="47" level="32767"/>
    <cacheField name="[Measures].[Total Sales]" caption="Total Sales" numFmtId="0" hierarchy="48" level="32767"/>
    <cacheField name="[Measures].[Total Cost of Goods]" caption="Total Cost of Goods" numFmtId="0" hierarchy="49" level="32767"/>
    <cacheField name="[Measures].[Total Profit]" caption="Total Profit" numFmtId="0" hierarchy="50" level="32767"/>
    <cacheField name="[Measures].[Total Products]" caption="Total Products" numFmtId="0" hierarchy="51" level="32767"/>
    <cacheField name="[Measures].[measure 1]" caption="measure 1" numFmtId="0" hierarchy="52" level="32767"/>
    <cacheField name="[Measures].[- % Margin Profit]" caption="- % Margin Profit" numFmtId="0" hierarchy="53" level="32767"/>
    <cacheField name="[Measures].[Sum of OrderQuantity]" caption="Sum of OrderQuantity" numFmtId="0" hierarchy="62" level="32767"/>
    <cacheField name="[DimSalesTerritory].[SalesTerritoryCountry].[SalesTerritoryCountry]" caption="SalesTerritoryCountry" numFmtId="0" hierarchy="30" level="1">
      <sharedItems containsSemiMixedTypes="0" containsNonDate="0" containsString="0"/>
    </cacheField>
    <cacheField name="[FactInternetSales].[Year].[Year]" caption="Year" numFmtId="0" hierarchy="45" level="1">
      <sharedItems containsSemiMixedTypes="0" containsNonDate="0" containsString="0"/>
    </cacheField>
    <cacheField name="[DimDate].[Month].[Month]" caption="Month" numFmtId="0" hierarchy="14" level="1">
      <sharedItems containsSemiMixedTypes="0" containsNonDate="0" containsString="0"/>
    </cacheField>
    <cacheField name="Dummy0" numFmtId="0" hierarchy="64" level="32767">
      <extLst>
        <ext xmlns:x14="http://schemas.microsoft.com/office/spreadsheetml/2009/9/main" uri="{63CAB8AC-B538-458d-9737-405883B0398D}">
          <x14:cacheField ignore="1"/>
        </ext>
      </extLst>
    </cacheField>
  </cacheFields>
  <cacheHierarchies count="6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0" memberValueDatatype="130" unbalanced="0"/>
    <cacheHierarchy uniqueName="[DimDate].[Month]" caption="Month" attribute="1" defaultMemberUniqueName="[DimDate].[Month].[All]" allUniqueName="[DimDate].[Month].[All]" dimensionUniqueName="[DimDate]" displayFolder="" count="2" memberValueDatatype="130" unbalanced="0">
      <fieldsUsage count="2">
        <fieldUsage x="-1"/>
        <fieldUsage x="1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fieldsUsage count="2">
        <fieldUsage x="-1"/>
        <fieldUsage x="9"/>
      </fieldsUsage>
    </cacheHierarchy>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2" memberValueDatatype="20" unbalanced="0">
      <fieldsUsage count="2">
        <fieldUsage x="-1"/>
        <fieldUsage x="10"/>
      </fieldsUsage>
    </cacheHierarchy>
    <cacheHierarchy uniqueName="[Measures].[Total Users]" caption="Total Users" measure="1" displayFolder="" measureGroup="All Measures" count="0" oneField="1">
      <fieldsUsage count="1">
        <fieldUsage x="0"/>
      </fieldsUsage>
    </cacheHierarchy>
    <cacheHierarchy uniqueName="[Measures].[Total Orders]" caption="Total Orders" measure="1" displayFolder="" measureGroup="All Measures" count="0" oneField="1">
      <fieldsUsage count="1">
        <fieldUsage x="1"/>
      </fieldsUsage>
    </cacheHierarchy>
    <cacheHierarchy uniqueName="[Measures].[Total Sales]" caption="Total Sales" measure="1" displayFolder="" measureGroup="All Measures" count="0" oneField="1">
      <fieldsUsage count="1">
        <fieldUsage x="2"/>
      </fieldsUsage>
    </cacheHierarchy>
    <cacheHierarchy uniqueName="[Measures].[Total Cost of Goods]" caption="Total Cost of Goods" measure="1" displayFolder="" measureGroup="All Measures" count="0" oneField="1">
      <fieldsUsage count="1">
        <fieldUsage x="3"/>
      </fieldsUsage>
    </cacheHierarchy>
    <cacheHierarchy uniqueName="[Measures].[Total Profit]" caption="Total Profit" measure="1" displayFolder="" measureGroup="All Measures" count="0" oneField="1">
      <fieldsUsage count="1">
        <fieldUsage x="4"/>
      </fieldsUsage>
    </cacheHierarchy>
    <cacheHierarchy uniqueName="[Measures].[Total Products]" caption="Total Products" measure="1" displayFolder="" measureGroup="All Measures" count="0" oneField="1">
      <fieldsUsage count="1">
        <fieldUsage x="5"/>
      </fieldsUsage>
    </cacheHierarchy>
    <cacheHierarchy uniqueName="[Measures].[measure 1]" caption="measure 1" measure="1" displayFolder="" measureGroup="All Measures" count="0" oneField="1">
      <fieldsUsage count="1">
        <fieldUsage x="6"/>
      </fieldsUsage>
    </cacheHierarchy>
    <cacheHierarchy uniqueName="[Measures].[- % Margin Profit]" caption="- % Margin Profit" measure="1" displayFolder="" measureGroup="All Measures" count="0" oneField="1">
      <fieldsUsage count="1">
        <fieldUsage x="7"/>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oneField="1" hidden="1">
      <fieldsUsage count="1">
        <fieldUsage x="8"/>
      </fieldsUsage>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FactInternetSales" count="0" hidden="1">
      <extLst>
        <ext xmlns:x15="http://schemas.microsoft.com/office/spreadsheetml/2010/11/main" uri="{B97F6D7D-B522-45F9-BDA1-12C45D357490}">
          <x15:cacheHierarchy aggregatedColumn="44"/>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6.228717824073" backgroundQuery="1" createdVersion="8" refreshedVersion="8" minRefreshableVersion="3" recordCount="0" supportSubquery="1" supportAdvancedDrill="1" xr:uid="{E8FED595-A373-4A6A-BE39-B5811B486DC4}">
  <cacheSource type="external" connectionId="8"/>
  <cacheFields count="1">
    <cacheField name="[FactInternetSales].[Year].[Year]" caption="Year" numFmtId="0" hierarchy="45"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FactInternetSales].[Year].&amp;[2006]"/>
          </x15:cachedUniqueNames>
        </ext>
      </extLst>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2" memberValueDatatype="20" unbalanced="0">
      <fieldsUsage count="2">
        <fieldUsage x="-1"/>
        <fieldUsage x="0"/>
      </fieldsUsage>
    </cacheHierarchy>
    <cacheHierarchy uniqueName="[Measures].[Total Users]" caption="Total Users" measure="1" displayFolder="" measureGroup="All Measures" count="0"/>
    <cacheHierarchy uniqueName="[Measures].[Total Orders]" caption="Total Orders" measure="1" displayFolder="" measureGroup="All Measures" count="0"/>
    <cacheHierarchy uniqueName="[Measures].[Total Sales]" caption="Total Sales" measure="1" displayFolder="" measureGroup="All Measures" count="0"/>
    <cacheHierarchy uniqueName="[Measures].[Total Cost of Goods]" caption="Total Cost of Goods" measure="1" displayFolder="" measureGroup="All Measures" count="0"/>
    <cacheHierarchy uniqueName="[Measures].[Total Profit]" caption="Total Profit" measure="1" displayFolder="" measureGroup="All Measures" count="0"/>
    <cacheHierarchy uniqueName="[Measures].[Total Products]" caption="Total Products" measure="1" displayFolder="" measureGroup="All Measures" count="0"/>
    <cacheHierarchy uniqueName="[Measures].[measure 1]" caption="measure 1" measure="1" displayFolder="" measureGroup="All Measures" count="0"/>
    <cacheHierarchy uniqueName="[Measures].[- % Margin Profit]" caption="- % Margin Profit"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FactInternetSales" count="0" hidden="1">
      <extLst>
        <ext xmlns:x15="http://schemas.microsoft.com/office/spreadsheetml/2010/11/main" uri="{B97F6D7D-B522-45F9-BDA1-12C45D357490}">
          <x15:cacheHierarchy aggregatedColumn="4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6.228718402781" backgroundQuery="1" createdVersion="8" refreshedVersion="8" minRefreshableVersion="3" recordCount="0" supportSubquery="1" supportAdvancedDrill="1" xr:uid="{AD5C7B82-99D5-4E94-BC9D-F36A0252E044}">
  <cacheSource type="external" connectionId="8"/>
  <cacheFields count="11">
    <cacheField name="[Measures].[Total Users]" caption="Total Users" numFmtId="0" hierarchy="46" level="32767"/>
    <cacheField name="[Measures].[Total Orders]" caption="Total Orders" numFmtId="0" hierarchy="47" level="32767"/>
    <cacheField name="[Measures].[Total Sales]" caption="Total Sales" numFmtId="0" hierarchy="48" level="32767"/>
    <cacheField name="[Measures].[Total Cost of Goods]" caption="Total Cost of Goods" numFmtId="0" hierarchy="49" level="32767"/>
    <cacheField name="[Measures].[Total Profit]" caption="Total Profit" numFmtId="0" hierarchy="50" level="32767"/>
    <cacheField name="[Measures].[Total Products]" caption="Total Products" numFmtId="0" hierarchy="51" level="32767"/>
    <cacheField name="[Measures].[measure 1]" caption="measure 1" numFmtId="0" hierarchy="52" level="32767"/>
    <cacheField name="[Measures].[- % Margin Profit]" caption="- % Margin Profit" numFmtId="0" hierarchy="53" level="32767"/>
    <cacheField name="[Measures].[Sum of OrderQuantity]" caption="Sum of OrderQuantity" numFmtId="0" hierarchy="62" level="32767"/>
    <cacheField name="[FactInternetSales].[Year].[Year]" caption="Year" numFmtId="0" hierarchy="45"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FactInternetSales].[Year].&amp;[2006]"/>
          </x15:cachedUniqueNames>
        </ext>
      </extLst>
    </cacheField>
    <cacheField name="Dummy0" numFmtId="0" hierarchy="64" level="32767">
      <extLst>
        <ext xmlns:x14="http://schemas.microsoft.com/office/spreadsheetml/2009/9/main" uri="{63CAB8AC-B538-458d-9737-405883B0398D}">
          <x14:cacheField ignore="1"/>
        </ext>
      </extLst>
    </cacheField>
  </cacheFields>
  <cacheHierarchies count="6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2" memberValueDatatype="20" unbalanced="0">
      <fieldsUsage count="2">
        <fieldUsage x="-1"/>
        <fieldUsage x="9"/>
      </fieldsUsage>
    </cacheHierarchy>
    <cacheHierarchy uniqueName="[Measures].[Total Users]" caption="Total Users" measure="1" displayFolder="" measureGroup="All Measures" count="0" oneField="1">
      <fieldsUsage count="1">
        <fieldUsage x="0"/>
      </fieldsUsage>
    </cacheHierarchy>
    <cacheHierarchy uniqueName="[Measures].[Total Orders]" caption="Total Orders" measure="1" displayFolder="" measureGroup="All Measures" count="0" oneField="1">
      <fieldsUsage count="1">
        <fieldUsage x="1"/>
      </fieldsUsage>
    </cacheHierarchy>
    <cacheHierarchy uniqueName="[Measures].[Total Sales]" caption="Total Sales" measure="1" displayFolder="" measureGroup="All Measures" count="0" oneField="1">
      <fieldsUsage count="1">
        <fieldUsage x="2"/>
      </fieldsUsage>
    </cacheHierarchy>
    <cacheHierarchy uniqueName="[Measures].[Total Cost of Goods]" caption="Total Cost of Goods" measure="1" displayFolder="" measureGroup="All Measures" count="0" oneField="1">
      <fieldsUsage count="1">
        <fieldUsage x="3"/>
      </fieldsUsage>
    </cacheHierarchy>
    <cacheHierarchy uniqueName="[Measures].[Total Profit]" caption="Total Profit" measure="1" displayFolder="" measureGroup="All Measures" count="0" oneField="1">
      <fieldsUsage count="1">
        <fieldUsage x="4"/>
      </fieldsUsage>
    </cacheHierarchy>
    <cacheHierarchy uniqueName="[Measures].[Total Products]" caption="Total Products" measure="1" displayFolder="" measureGroup="All Measures" count="0" oneField="1">
      <fieldsUsage count="1">
        <fieldUsage x="5"/>
      </fieldsUsage>
    </cacheHierarchy>
    <cacheHierarchy uniqueName="[Measures].[measure 1]" caption="measure 1" measure="1" displayFolder="" measureGroup="All Measures" count="0" oneField="1">
      <fieldsUsage count="1">
        <fieldUsage x="6"/>
      </fieldsUsage>
    </cacheHierarchy>
    <cacheHierarchy uniqueName="[Measures].[- % Margin Profit]" caption="- % Margin Profit" measure="1" displayFolder="" measureGroup="All Measures" count="0" oneField="1">
      <fieldsUsage count="1">
        <fieldUsage x="7"/>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oneField="1" hidden="1">
      <fieldsUsage count="1">
        <fieldUsage x="8"/>
      </fieldsUsage>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FactInternetSales" count="0" hidden="1">
      <extLst>
        <ext xmlns:x15="http://schemas.microsoft.com/office/spreadsheetml/2010/11/main" uri="{B97F6D7D-B522-45F9-BDA1-12C45D357490}">
          <x15:cacheHierarchy aggregatedColumn="44"/>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6.22871909722" backgroundQuery="1" createdVersion="8" refreshedVersion="8" minRefreshableVersion="3" recordCount="0" supportSubquery="1" supportAdvancedDrill="1" xr:uid="{7E727831-DD18-4AC4-BA86-74F47D90EC12}">
  <cacheSource type="external" connectionId="8"/>
  <cacheFields count="3">
    <cacheField name="[Measures].[Total Profit]" caption="Total Profit" numFmtId="0" hierarchy="50" level="32767"/>
    <cacheField name="[DimDate].[Month].[Month]" caption="Month" numFmtId="0" hierarchy="14" level="1">
      <sharedItems count="12">
        <s v="Apr"/>
        <s v="Aug"/>
        <s v="Dec"/>
        <s v="Feb"/>
        <s v="Jan"/>
        <s v="Jul"/>
        <s v="Jun"/>
        <s v="Mar"/>
        <s v="May"/>
        <s v="Nov"/>
        <s v="Oct"/>
        <s v="Sep"/>
      </sharedItems>
    </cacheField>
    <cacheField name="[FactInternetSales].[Year].[Year]" caption="Year" numFmtId="0" hierarchy="45"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0" memberValueDatatype="130" unbalanced="0"/>
    <cacheHierarchy uniqueName="[DimDate].[Month]" caption="Month" attribute="1" defaultMemberUniqueName="[DimDate].[Month].[All]" allUniqueName="[DimDate].[Month].[All]" dimensionUniqueName="[DimDate]" displayFolder="" count="2" memberValueDatatype="13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2" memberValueDatatype="20" unbalanced="0">
      <fieldsUsage count="2">
        <fieldUsage x="-1"/>
        <fieldUsage x="2"/>
      </fieldsUsage>
    </cacheHierarchy>
    <cacheHierarchy uniqueName="[Measures].[Total Users]" caption="Total Users" measure="1" displayFolder="" measureGroup="All Measures" count="0"/>
    <cacheHierarchy uniqueName="[Measures].[Total Orders]" caption="Total Orders" measure="1" displayFolder="" measureGroup="All Measures" count="0"/>
    <cacheHierarchy uniqueName="[Measures].[Total Sales]" caption="Total Sales" measure="1" displayFolder="" measureGroup="All Measures" count="0"/>
    <cacheHierarchy uniqueName="[Measures].[Total Cost of Goods]" caption="Total Cost of Goods"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Total Products]" caption="Total Products" measure="1" displayFolder="" measureGroup="All Measures" count="0"/>
    <cacheHierarchy uniqueName="[Measures].[measure 1]" caption="measure 1" measure="1" displayFolder="" measureGroup="All Measures" count="0"/>
    <cacheHierarchy uniqueName="[Measures].[- % Margin Profit]" caption="- % Margin Profit"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FactInternetSales" count="0" hidden="1">
      <extLst>
        <ext xmlns:x15="http://schemas.microsoft.com/office/spreadsheetml/2010/11/main" uri="{B97F6D7D-B522-45F9-BDA1-12C45D357490}">
          <x15:cacheHierarchy aggregatedColumn="4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6.228719675928" backgroundQuery="1" createdVersion="8" refreshedVersion="8" minRefreshableVersion="3" recordCount="0" supportSubquery="1" supportAdvancedDrill="1" xr:uid="{8F20336A-4FDF-40BA-9967-8B8AED91BED6}">
  <cacheSource type="external" connectionId="8"/>
  <cacheFields count="4">
    <cacheField name="[Measures].[Total Profit]" caption="Total Profit" numFmtId="0" hierarchy="50" level="32767"/>
    <cacheField name="[DimDate].[Month].[Month]" caption="Month" numFmtId="0" hierarchy="14" level="1">
      <sharedItems count="12">
        <s v="Apr"/>
        <s v="Aug"/>
        <s v="Dec"/>
        <s v="Feb"/>
        <s v="Jan"/>
        <s v="Jul"/>
        <s v="Jun"/>
        <s v="Mar"/>
        <s v="May"/>
        <s v="Nov"/>
        <s v="Oct"/>
        <s v="Sep"/>
      </sharedItems>
    </cacheField>
    <cacheField name="[DimDate].[Day].[Day]" caption="Day" numFmtId="0" hierarchy="13" level="1">
      <sharedItems count="7">
        <s v="Fri"/>
        <s v="Mon"/>
        <s v="Sat"/>
        <s v="Sun"/>
        <s v="Thu"/>
        <s v="Tue"/>
        <s v="Wed"/>
      </sharedItems>
    </cacheField>
    <cacheField name="[FactInternetSales].[Year].[Year]" caption="Year" numFmtId="0" hierarchy="45"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2" memberValueDatatype="130" unbalanced="0">
      <fieldsUsage count="2">
        <fieldUsage x="-1"/>
        <fieldUsage x="2"/>
      </fieldsUsage>
    </cacheHierarchy>
    <cacheHierarchy uniqueName="[DimDate].[Month]" caption="Month" attribute="1" defaultMemberUniqueName="[DimDate].[Month].[All]" allUniqueName="[DimDate].[Month].[All]" dimensionUniqueName="[DimDate]" displayFolder="" count="2" memberValueDatatype="13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2" memberValueDatatype="20" unbalanced="0">
      <fieldsUsage count="2">
        <fieldUsage x="-1"/>
        <fieldUsage x="3"/>
      </fieldsUsage>
    </cacheHierarchy>
    <cacheHierarchy uniqueName="[Measures].[Total Users]" caption="Total Users" measure="1" displayFolder="" measureGroup="All Measures" count="0"/>
    <cacheHierarchy uniqueName="[Measures].[Total Orders]" caption="Total Orders" measure="1" displayFolder="" measureGroup="All Measures" count="0"/>
    <cacheHierarchy uniqueName="[Measures].[Total Sales]" caption="Total Sales" measure="1" displayFolder="" measureGroup="All Measures" count="0"/>
    <cacheHierarchy uniqueName="[Measures].[Total Cost of Goods]" caption="Total Cost of Goods"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Total Products]" caption="Total Products" measure="1" displayFolder="" measureGroup="All Measures" count="0"/>
    <cacheHierarchy uniqueName="[Measures].[measure 1]" caption="measure 1" measure="1" displayFolder="" measureGroup="All Measures" count="0"/>
    <cacheHierarchy uniqueName="[Measures].[- % Margin Profit]" caption="- % Margin Profit"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FactInternetSales" count="0" hidden="1">
      <extLst>
        <ext xmlns:x15="http://schemas.microsoft.com/office/spreadsheetml/2010/11/main" uri="{B97F6D7D-B522-45F9-BDA1-12C45D357490}">
          <x15:cacheHierarchy aggregatedColumn="4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6.234226273147" backgroundQuery="1" createdVersion="8" refreshedVersion="8" minRefreshableVersion="3" recordCount="0" supportSubquery="1" supportAdvancedDrill="1" xr:uid="{C2F8A17F-9FA5-4301-86AE-815B44595583}">
  <cacheSource type="external" connectionId="8"/>
  <cacheFields count="4">
    <cacheField name="[Measures].[Total Profit]" caption="Total Profit" numFmtId="0" hierarchy="50" level="32767"/>
    <cacheField name="[DimDate].[Month].[Month]" caption="Month" numFmtId="0" hierarchy="14" level="1">
      <sharedItems count="12">
        <s v="Apr"/>
        <s v="Aug"/>
        <s v="Dec"/>
        <s v="Feb"/>
        <s v="Jan"/>
        <s v="Jul"/>
        <s v="Jun"/>
        <s v="Mar"/>
        <s v="May"/>
        <s v="Nov"/>
        <s v="Oct"/>
        <s v="Sep"/>
      </sharedItems>
    </cacheField>
    <cacheField name="[FactInternetSales].[Year].[Year]" caption="Year" numFmtId="0" hierarchy="45" level="1">
      <sharedItems containsSemiMixedTypes="0" containsNonDate="0" containsString="0"/>
    </cacheField>
    <cacheField name="[DimDate].[Week Type].[Week Type]" caption="Week Type" numFmtId="0" hierarchy="19" level="1">
      <sharedItems count="2">
        <s v="Weekday"/>
        <s v="Weekend"/>
      </sharedItems>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2" memberValueDatatype="130" unbalanced="0"/>
    <cacheHierarchy uniqueName="[DimDate].[Month]" caption="Month" attribute="1" defaultMemberUniqueName="[DimDate].[Month].[All]" allUniqueName="[DimDate].[Month].[All]" dimensionUniqueName="[DimDate]" displayFolder="" count="2" memberValueDatatype="13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2" memberValueDatatype="130" unbalanced="0">
      <fieldsUsage count="2">
        <fieldUsage x="-1"/>
        <fieldUsage x="3"/>
      </fieldsUsage>
    </cacheHierarchy>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2" memberValueDatatype="20" unbalanced="0">
      <fieldsUsage count="2">
        <fieldUsage x="-1"/>
        <fieldUsage x="2"/>
      </fieldsUsage>
    </cacheHierarchy>
    <cacheHierarchy uniqueName="[Measures].[Total Users]" caption="Total Users" measure="1" displayFolder="" measureGroup="All Measures" count="0"/>
    <cacheHierarchy uniqueName="[Measures].[Total Orders]" caption="Total Orders" measure="1" displayFolder="" measureGroup="All Measures" count="0"/>
    <cacheHierarchy uniqueName="[Measures].[Total Sales]" caption="Total Sales" measure="1" displayFolder="" measureGroup="All Measures" count="0"/>
    <cacheHierarchy uniqueName="[Measures].[Total Cost of Goods]" caption="Total Cost of Goods"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Total Products]" caption="Total Products" measure="1" displayFolder="" measureGroup="All Measures" count="0"/>
    <cacheHierarchy uniqueName="[Measures].[measure 1]" caption="measure 1" measure="1" displayFolder="" measureGroup="All Measures" count="0"/>
    <cacheHierarchy uniqueName="[Measures].[- % Margin Profit]" caption="- % Margin Profit"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Net Profit]" caption="Sum of Net Profit" measure="1" displayFolder="" measureGroup="FactInternetSales" count="0" hidden="1">
      <extLst>
        <ext xmlns:x15="http://schemas.microsoft.com/office/spreadsheetml/2010/11/main" uri="{B97F6D7D-B522-45F9-BDA1-12C45D357490}">
          <x15:cacheHierarchy aggregatedColumn="4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sr" refreshedDate="45845.223009027781" backgroundQuery="1" createdVersion="3" refreshedVersion="8" minRefreshableVersion="3" recordCount="0" supportSubquery="1" supportAdvancedDrill="1" xr:uid="{55C355D3-2A46-4F3A-92E2-14759142DEDC}">
  <cacheSource type="external" connectionId="8">
    <extLst>
      <ext xmlns:x14="http://schemas.microsoft.com/office/spreadsheetml/2009/9/main" uri="{F057638F-6D5F-4e77-A914-E7F072B9BCA8}">
        <x14:sourceConnection name="ThisWorkbookDataModel"/>
      </ext>
    </extLst>
  </cacheSource>
  <cacheFields count="0"/>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Day]" caption="Day" attribute="1" defaultMemberUniqueName="[DimDate].[Day].[All]" allUniqueName="[DimDate].[Day].[All]" dimensionUniqueName="[DimDate]" displayFolder="" count="0" memberValueDatatype="130" unbalanced="0"/>
    <cacheHierarchy uniqueName="[DimDate].[Month]" caption="Month" attribute="1" defaultMemberUniqueName="[DimDate].[Month].[All]" allUniqueName="[DimDate].[Month].[All]" dimensionUniqueName="[DimDate]" displayFolder="" count="2"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Semester]" caption="Semester" attribute="1" defaultMemberUniqueName="[DimDate].[Semester].[All]" allUniqueName="[DimDate].[Semester].[All]" dimensionUniqueName="[DimDate]" displayFolder="" count="0" memberValueDatatype="20" unbalanced="0"/>
    <cacheHierarchy uniqueName="[DimDate].[Week Type]" caption="Week Type" attribute="1" defaultMemberUniqueName="[DimDate].[Week Type].[All]" allUniqueName="[DimDate].[Week Type].[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 caption="State" attribute="1" defaultMemberUniqueName="[DimGeography].[State].[All]" allUniqueName="[DimGeography].[State].[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5"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Year]" caption="Year" attribute="1" defaultMemberUniqueName="[FactInternetSales].[Year].[All]" allUniqueName="[FactInternetSales].[Year].[All]" dimensionUniqueName="[FactInternetSales]" displayFolder="" count="2" memberValueDatatype="20" unbalanced="0"/>
    <cacheHierarchy uniqueName="[Measures].[Total Users]" caption="Total Users" measure="1" displayFolder="" measureGroup="All Measures" count="0"/>
    <cacheHierarchy uniqueName="[Measures].[Total Orders]" caption="Total Orders" measure="1" displayFolder="" measureGroup="All Measures" count="0"/>
    <cacheHierarchy uniqueName="[Measures].[Total Sales]" caption="Total Sales" measure="1" displayFolder="" measureGroup="All Measures" count="0"/>
    <cacheHierarchy uniqueName="[Measures].[Total Cost of Goods]" caption="Total Cost of Goods" measure="1" displayFolder="" measureGroup="All Measures" count="0"/>
    <cacheHierarchy uniqueName="[Measures].[Total Profit]" caption="Total Profit" measure="1" displayFolder="" measureGroup="All Measures" count="0"/>
    <cacheHierarchy uniqueName="[Measures].[Total Products]" caption="Total Products" measure="1" displayFolder="" measureGroup="All Measures" count="0"/>
    <cacheHierarchy uniqueName="[Measures].[measure 1]" caption="measure 1" measure="1" displayFolder="" measureGroup="All Measures" count="0"/>
    <cacheHierarchy uniqueName="[Measures].[- % Margin Profit]" caption="- % Margin Profit"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8"/>
        </ext>
      </extLst>
    </cacheHierarchy>
  </cacheHierarchies>
  <kpis count="0"/>
  <extLst>
    <ext xmlns:x14="http://schemas.microsoft.com/office/spreadsheetml/2009/9/main" uri="{725AE2AE-9491-48be-B2B4-4EB974FC3084}">
      <x14:pivotCacheDefinition slicerData="1" pivotCacheId="9554740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36BA07-EDE3-40B4-8831-F60DF5BD01A3}" name="look Table" cacheId="134" applyNumberFormats="0" applyBorderFormats="0" applyFontFormats="0" applyPatternFormats="0" applyAlignmentFormats="0" applyWidthHeightFormats="1" dataCaption="Values" tag="131cc4d4-89c9-4392-a848-4e38ac1b97c6" updatedVersion="8" minRefreshableVersion="3" useAutoFormatting="1" subtotalHiddenItems="1" itemPrintTitles="1" createdVersion="8" indent="0" outline="1" outlineData="1" multipleFieldFilters="0">
  <location ref="D18:N20" firstHeaderRow="0"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
        <item s="1" x="0"/>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9"/>
  </rowFields>
  <rowItems count="2">
    <i>
      <x/>
    </i>
    <i t="grand">
      <x/>
    </i>
  </rowItems>
  <colFields count="1">
    <field x="-2"/>
  </colFields>
  <colItems count="10">
    <i>
      <x/>
    </i>
    <i i="1">
      <x v="1"/>
    </i>
    <i i="2">
      <x v="2"/>
    </i>
    <i i="3">
      <x v="3"/>
    </i>
    <i i="4">
      <x v="4"/>
    </i>
    <i i="5">
      <x v="5"/>
    </i>
    <i i="6">
      <x v="6"/>
    </i>
    <i i="7">
      <x v="7"/>
    </i>
    <i i="8">
      <x v="8"/>
    </i>
    <i i="9">
      <x v="9"/>
    </i>
  </colItems>
  <dataFields count="10">
    <dataField fld="0" subtotal="count" baseField="0" baseItem="0" numFmtId="166"/>
    <dataField fld="1" subtotal="count" baseField="0" baseItem="0" numFmtId="166"/>
    <dataField fld="2" subtotal="count" baseField="0" baseItem="0" numFmtId="167"/>
    <dataField fld="3" subtotal="count" baseField="0" baseItem="0" numFmtId="167"/>
    <dataField name="Sum of OrderQuantity" fld="8" baseField="0" baseItem="0"/>
    <dataField fld="4" subtotal="count" baseField="0" baseItem="0" numFmtId="167"/>
    <dataField fld="5" subtotal="count" baseField="0" baseItem="0"/>
    <dataField fld="6" subtotal="count" baseField="0" baseItem="0"/>
    <dataField name=" % Margin Profit" fld="7" subtotal="count" baseField="0" baseItem="0"/>
    <dataField name="Quantity" fld="10" baseField="0" baseItem="9" numFmtId="165">
      <extLst>
        <ext xmlns:x14="http://schemas.microsoft.com/office/spreadsheetml/2009/9/main" uri="{E15A36E0-9728-4e99-A89B-3F7291B0FE68}">
          <x14:dataField sourceField="8" uniqueName="[__Xl2].[Measures].[Sum of OrderQuantity]"/>
        </ext>
      </extLst>
    </dataField>
  </dataFields>
  <formats count="12">
    <format dxfId="35">
      <pivotArea outline="0" collapsedLevelsAreSubtotals="1" fieldPosition="0">
        <references count="1">
          <reference field="4294967294" count="1" selected="0">
            <x v="1"/>
          </reference>
        </references>
      </pivotArea>
    </format>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2"/>
          </reference>
        </references>
      </pivotArea>
    </format>
    <format dxfId="32">
      <pivotArea outline="0" collapsedLevelsAreSubtotals="1" fieldPosition="0">
        <references count="1">
          <reference field="4294967294" count="1" selected="0">
            <x v="3"/>
          </reference>
        </references>
      </pivotArea>
    </format>
    <format dxfId="31">
      <pivotArea outline="0" collapsedLevelsAreSubtotals="1" fieldPosition="0">
        <references count="1">
          <reference field="4294967294" count="1" selected="0">
            <x v="5"/>
          </reference>
        </references>
      </pivotArea>
    </format>
    <format dxfId="30">
      <pivotArea outline="0" collapsedLevelsAreSubtotals="1" fieldPosition="0">
        <references count="1">
          <reference field="4294967294" count="1" selected="0">
            <x v="9"/>
          </reference>
        </references>
      </pivotArea>
    </format>
    <format dxfId="29">
      <pivotArea type="all" dataOnly="0" outline="0" fieldPosition="0"/>
    </format>
    <format dxfId="28">
      <pivotArea outline="0" collapsedLevelsAreSubtotals="1" fieldPosition="0"/>
    </format>
    <format dxfId="27">
      <pivotArea field="9" type="button" dataOnly="0" labelOnly="1" outline="0" axis="axisRow" fieldPosition="0"/>
    </format>
    <format dxfId="26">
      <pivotArea dataOnly="0" labelOnly="1" fieldPosition="0">
        <references count="1">
          <reference field="9" count="0"/>
        </references>
      </pivotArea>
    </format>
    <format dxfId="25">
      <pivotArea dataOnly="0" labelOnly="1" grandRow="1" outline="0" fieldPosition="0"/>
    </format>
    <format dxfId="24">
      <pivotArea dataOnly="0" labelOnly="1" outline="0" fieldPosition="0">
        <references count="1">
          <reference field="4294967294" count="10">
            <x v="0"/>
            <x v="1"/>
            <x v="2"/>
            <x v="3"/>
            <x v="4"/>
            <x v="5"/>
            <x v="6"/>
            <x v="7"/>
            <x v="8"/>
            <x v="9"/>
          </reference>
        </references>
      </pivotArea>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old Products"/>
    <pivotHierarchy dragToRow="0" dragToCol="0" dragToPage="0" dragToData="1" caption=" % Margi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Quantity"/>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7EE6C1-98C5-43EC-88B6-67AA541B2550}" name="PivotTable5" cacheId="104" applyNumberFormats="0" applyBorderFormats="0" applyFontFormats="0" applyPatternFormats="0" applyAlignmentFormats="0" applyWidthHeightFormats="1" dataCaption="Values" tag="131cc4d4-89c9-4392-a848-4e38ac1b97c6" updatedVersion="8" minRefreshableVersion="3" useAutoFormatting="1" itemPrintTitles="1" createdVersion="8" indent="0" outline="1" outlineData="1" multipleFieldFilters="0">
  <location ref="D11:N16"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9"/>
  </rowFields>
  <rowItems count="5">
    <i>
      <x/>
    </i>
    <i>
      <x v="1"/>
    </i>
    <i>
      <x v="2"/>
    </i>
    <i>
      <x v="3"/>
    </i>
    <i t="grand">
      <x/>
    </i>
  </rowItems>
  <colFields count="1">
    <field x="-2"/>
  </colFields>
  <colItems count="10">
    <i>
      <x/>
    </i>
    <i i="1">
      <x v="1"/>
    </i>
    <i i="2">
      <x v="2"/>
    </i>
    <i i="3">
      <x v="3"/>
    </i>
    <i i="4">
      <x v="4"/>
    </i>
    <i i="5">
      <x v="5"/>
    </i>
    <i i="6">
      <x v="6"/>
    </i>
    <i i="7">
      <x v="7"/>
    </i>
    <i i="8">
      <x v="8"/>
    </i>
    <i i="9">
      <x v="9"/>
    </i>
  </colItems>
  <dataFields count="10">
    <dataField fld="0" subtotal="count" baseField="0" baseItem="0" numFmtId="166"/>
    <dataField fld="1" subtotal="count" baseField="0" baseItem="0" numFmtId="166"/>
    <dataField fld="2" subtotal="count" baseField="0" baseItem="0" numFmtId="167"/>
    <dataField fld="3" subtotal="count" baseField="0" baseItem="0" numFmtId="167"/>
    <dataField name="Sum of OrderQuantity" fld="8" baseField="0" baseItem="0"/>
    <dataField fld="4" subtotal="count" baseField="0" baseItem="0" numFmtId="167"/>
    <dataField fld="5" subtotal="count" baseField="0" baseItem="0"/>
    <dataField fld="6" subtotal="count" baseField="0" baseItem="0"/>
    <dataField name=" % Margin Profit" fld="7" subtotal="count" baseField="0" baseItem="0"/>
    <dataField name="Quantity" fld="12" baseField="0" baseItem="9" numFmtId="165">
      <extLst>
        <ext xmlns:x14="http://schemas.microsoft.com/office/spreadsheetml/2009/9/main" uri="{E15A36E0-9728-4e99-A89B-3F7291B0FE68}">
          <x14:dataField sourceField="8" uniqueName="[__Xl2].[Measures].[Sum of OrderQuantity]"/>
        </ext>
      </extLst>
    </dataField>
  </dataFields>
  <formats count="12">
    <format dxfId="47">
      <pivotArea outline="0" collapsedLevelsAreSubtotals="1" fieldPosition="0">
        <references count="1">
          <reference field="4294967294" count="1" selected="0">
            <x v="1"/>
          </reference>
        </references>
      </pivotArea>
    </format>
    <format dxfId="46">
      <pivotArea outline="0" collapsedLevelsAreSubtotals="1" fieldPosition="0">
        <references count="1">
          <reference field="4294967294" count="1" selected="0">
            <x v="0"/>
          </reference>
        </references>
      </pivotArea>
    </format>
    <format dxfId="45">
      <pivotArea outline="0" collapsedLevelsAreSubtotals="1" fieldPosition="0">
        <references count="1">
          <reference field="4294967294" count="1" selected="0">
            <x v="2"/>
          </reference>
        </references>
      </pivotArea>
    </format>
    <format dxfId="44">
      <pivotArea outline="0" collapsedLevelsAreSubtotals="1" fieldPosition="0">
        <references count="1">
          <reference field="4294967294" count="1" selected="0">
            <x v="3"/>
          </reference>
        </references>
      </pivotArea>
    </format>
    <format dxfId="43">
      <pivotArea outline="0" collapsedLevelsAreSubtotals="1" fieldPosition="0">
        <references count="1">
          <reference field="4294967294" count="1" selected="0">
            <x v="5"/>
          </reference>
        </references>
      </pivotArea>
    </format>
    <format dxfId="42">
      <pivotArea outline="0" collapsedLevelsAreSubtotals="1" fieldPosition="0">
        <references count="1">
          <reference field="4294967294" count="1" selected="0">
            <x v="9"/>
          </reference>
        </references>
      </pivotArea>
    </format>
    <format dxfId="41">
      <pivotArea type="all" dataOnly="0" outline="0" fieldPosition="0"/>
    </format>
    <format dxfId="40">
      <pivotArea outline="0" collapsedLevelsAreSubtotals="1" fieldPosition="0"/>
    </format>
    <format dxfId="39">
      <pivotArea field="9" type="button" dataOnly="0" labelOnly="1" outline="0" axis="axisRow" fieldPosition="0"/>
    </format>
    <format dxfId="38">
      <pivotArea dataOnly="0" labelOnly="1" fieldPosition="0">
        <references count="1">
          <reference field="9" count="0"/>
        </references>
      </pivotArea>
    </format>
    <format dxfId="37">
      <pivotArea dataOnly="0" labelOnly="1" grandRow="1" outline="0" fieldPosition="0"/>
    </format>
    <format dxfId="36">
      <pivotArea dataOnly="0" labelOnly="1" outline="0" fieldPosition="0">
        <references count="1">
          <reference field="4294967294" count="10">
            <x v="0"/>
            <x v="1"/>
            <x v="2"/>
            <x v="3"/>
            <x v="4"/>
            <x v="5"/>
            <x v="6"/>
            <x v="7"/>
            <x v="8"/>
            <x v="9"/>
          </reference>
        </references>
      </pivotArea>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Month].&amp;[Ap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SalesTerritory].[SalesTerritory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old Products"/>
    <pivotHierarchy dragToRow="0" dragToCol="0" dragToPage="0" dragToData="1" caption=" % Margi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Quantity"/>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42BC9B-20E6-4147-A3C0-B059BEDCFFCC}" name="PivotTable4" cacheId="131" applyNumberFormats="0" applyBorderFormats="0" applyFontFormats="0" applyPatternFormats="0" applyAlignmentFormats="0" applyWidthHeightFormats="1" dataCaption="Values" tag="131cc4d4-89c9-4392-a848-4e38ac1b97c6" updatedVersion="8" minRefreshableVersion="3" useAutoFormatting="1" subtotalHiddenItems="1" rowGrandTotals="0" colGrandTotals="0" itemPrintTitles="1" createdVersion="8" indent="0" outline="1" outlineData="1" multipleFieldFilters="0">
  <location ref="Q18:Q1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5">
    <format dxfId="52">
      <pivotArea type="all" dataOnly="0" outline="0" fieldPosition="0"/>
    </format>
    <format dxfId="51">
      <pivotArea outline="0" collapsedLevelsAreSubtotals="1" fieldPosition="0"/>
    </format>
    <format dxfId="50">
      <pivotArea field="0" type="button" dataOnly="0" labelOnly="1" outline="0" axis="axisRow" fieldPosition="0"/>
    </format>
    <format dxfId="49">
      <pivotArea dataOnly="0" labelOnly="1" fieldPosition="0">
        <references count="1">
          <reference field="0" count="0"/>
        </references>
      </pivotArea>
    </format>
    <format dxfId="48">
      <pivotArea dataOnly="0" labelOnly="1" grandRow="1" outline="0"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old Products"/>
    <pivotHierarchy dragToRow="0" dragToCol="0" dragToPage="0" dragToData="1" caption=" % Margi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Quantity"/>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E3CA20-D43B-4A64-87FE-45925F95B4A5}" name="PivotTable3" cacheId="0" applyNumberFormats="0" applyBorderFormats="0" applyFontFormats="0" applyPatternFormats="0" applyAlignmentFormats="0" applyWidthHeightFormats="1" dataCaption="Values" tag="e86da2d8-dd83-4271-950c-04f353f8a465" updatedVersion="8" minRefreshableVersion="3" useAutoFormatting="1" subtotalHiddenItems="1" rowGrandTotals="0" colGrandTotals="0" itemPrintTitles="1" createdVersion="8" indent="0" compact="0" outline="1" outlineData="1" compactData="0" multipleFieldFilters="0">
  <location ref="D30:G34" firstHeaderRow="0" firstDataRow="1" firstDataCol="1"/>
  <pivotFields count="4">
    <pivotField dataField="1" compact="0" showAll="0" defaultSubtotal="0"/>
    <pivotField dataField="1" compact="0" showAll="0" defaultSubtotal="0"/>
    <pivotField dataField="1" compact="0" showAll="0" defaultSubtotal="0"/>
    <pivotField axis="axisRow" compact="0" allDrilled="1"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fld="0" subtotal="count" baseField="0" baseItem="0" numFmtId="167"/>
    <dataField fld="1" subtotal="count" baseField="0" baseItem="0" numFmtId="167"/>
    <dataField fld="2" subtotal="count" baseField="0" baseItem="0"/>
  </dataFields>
  <formats count="7">
    <format dxfId="59">
      <pivotArea outline="0" collapsedLevelsAreSubtotals="1" fieldPosition="0">
        <references count="1">
          <reference field="4294967294" count="1" selected="0">
            <x v="0"/>
          </reference>
        </references>
      </pivotArea>
    </format>
    <format dxfId="58">
      <pivotArea outline="0" collapsedLevelsAreSubtotals="1" fieldPosition="0">
        <references count="1">
          <reference field="4294967294" count="1" selected="0">
            <x v="1"/>
          </reference>
        </references>
      </pivotArea>
    </format>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outline="0" fieldPosition="0">
        <references count="1">
          <reference field="3" count="0"/>
        </references>
      </pivotArea>
    </format>
    <format dxfId="53">
      <pivotArea dataOnly="0" labelOnly="1" outline="0" fieldPosition="0">
        <references count="1">
          <reference field="4294967294" count="3">
            <x v="0"/>
            <x v="1"/>
            <x v="2"/>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old Products"/>
    <pivotHierarchy dragToRow="0" dragToCol="0" dragToPage="0" dragToData="1" caption=" % Margi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Quantity"/>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526E23-F608-4A05-B4F3-51052A373370}" name="PivotTable2" cacheId="128" applyNumberFormats="0" applyBorderFormats="0" applyFontFormats="0" applyPatternFormats="0" applyAlignmentFormats="0" applyWidthHeightFormats="1" dataCaption="Values" tag="131cc4d4-89c9-4392-a848-4e38ac1b97c6" updatedVersion="8" minRefreshableVersion="3" useAutoFormatting="1" subtotalHiddenItems="1" itemPrintTitles="1" createdVersion="8" indent="0" outline="1" outlineData="1" multipleFieldFilters="0">
  <location ref="D26:M27" firstHeaderRow="0" firstDataRow="1" firstDataCol="0"/>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Items count="1">
    <i/>
  </rowItems>
  <colFields count="1">
    <field x="-2"/>
  </colFields>
  <colItems count="10">
    <i>
      <x/>
    </i>
    <i i="1">
      <x v="1"/>
    </i>
    <i i="2">
      <x v="2"/>
    </i>
    <i i="3">
      <x v="3"/>
    </i>
    <i i="4">
      <x v="4"/>
    </i>
    <i i="5">
      <x v="5"/>
    </i>
    <i i="6">
      <x v="6"/>
    </i>
    <i i="7">
      <x v="7"/>
    </i>
    <i i="8">
      <x v="8"/>
    </i>
    <i i="9">
      <x v="9"/>
    </i>
  </colItems>
  <dataFields count="10">
    <dataField fld="0" subtotal="count" baseField="0" baseItem="0" numFmtId="166"/>
    <dataField fld="1" subtotal="count" baseField="0" baseItem="0" numFmtId="166"/>
    <dataField fld="2" subtotal="count" baseField="0" baseItem="0" numFmtId="167"/>
    <dataField fld="3" subtotal="count" baseField="0" baseItem="0" numFmtId="167"/>
    <dataField name="Sum of OrderQuantity" fld="8" baseField="0" baseItem="0"/>
    <dataField fld="4" subtotal="count" baseField="0" baseItem="0" numFmtId="167"/>
    <dataField fld="5" subtotal="count" baseField="0" baseItem="0"/>
    <dataField fld="6" subtotal="count" baseField="0" baseItem="0"/>
    <dataField name=" % Margin Profit" fld="7" subtotal="count" baseField="0" baseItem="0"/>
    <dataField name="Quantity" fld="12" baseField="0" baseItem="9" numFmtId="165">
      <extLst>
        <ext xmlns:x14="http://schemas.microsoft.com/office/spreadsheetml/2009/9/main" uri="{E15A36E0-9728-4e99-A89B-3F7291B0FE68}">
          <x14:dataField sourceField="8" uniqueName="[__Xl2].[Measures].[Sum of OrderQuantity]"/>
        </ext>
      </extLst>
    </dataField>
  </dataFields>
  <formats count="9">
    <format dxfId="68">
      <pivotArea outline="0" collapsedLevelsAreSubtotals="1" fieldPosition="0">
        <references count="1">
          <reference field="4294967294" count="1" selected="0">
            <x v="1"/>
          </reference>
        </references>
      </pivotArea>
    </format>
    <format dxfId="67">
      <pivotArea outline="0" collapsedLevelsAreSubtotals="1" fieldPosition="0">
        <references count="1">
          <reference field="4294967294" count="1" selected="0">
            <x v="0"/>
          </reference>
        </references>
      </pivotArea>
    </format>
    <format dxfId="66">
      <pivotArea outline="0" collapsedLevelsAreSubtotals="1" fieldPosition="0">
        <references count="1">
          <reference field="4294967294" count="1" selected="0">
            <x v="2"/>
          </reference>
        </references>
      </pivotArea>
    </format>
    <format dxfId="65">
      <pivotArea outline="0" collapsedLevelsAreSubtotals="1" fieldPosition="0">
        <references count="1">
          <reference field="4294967294" count="1" selected="0">
            <x v="3"/>
          </reference>
        </references>
      </pivotArea>
    </format>
    <format dxfId="64">
      <pivotArea outline="0" collapsedLevelsAreSubtotals="1" fieldPosition="0">
        <references count="1">
          <reference field="4294967294" count="1" selected="0">
            <x v="5"/>
          </reference>
        </references>
      </pivotArea>
    </format>
    <format dxfId="63">
      <pivotArea outline="0" collapsedLevelsAreSubtotals="1" fieldPosition="0">
        <references count="1">
          <reference field="4294967294" count="1" selected="0">
            <x v="9"/>
          </reference>
        </references>
      </pivotArea>
    </format>
    <format dxfId="62">
      <pivotArea type="all" dataOnly="0" outline="0" fieldPosition="0"/>
    </format>
    <format dxfId="61">
      <pivotArea outline="0" collapsedLevelsAreSubtotals="1" fieldPosition="0"/>
    </format>
    <format dxfId="60">
      <pivotArea dataOnly="0" labelOnly="1" outline="0" fieldPosition="0">
        <references count="1">
          <reference field="4294967294" count="10">
            <x v="0"/>
            <x v="1"/>
            <x v="2"/>
            <x v="3"/>
            <x v="4"/>
            <x v="5"/>
            <x v="6"/>
            <x v="7"/>
            <x v="8"/>
            <x v="9"/>
          </reference>
        </references>
      </pivotArea>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Month].&amp;[Ap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SalesTerritory].[SalesTerritory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InternetSales].[Year].&amp;[2006]"/>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Sold Products"/>
    <pivotHierarchy dragToRow="0" dragToCol="0" dragToPage="0" dragToData="1" caption=" % Margi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Quantity"/>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218B6F-942D-46DA-BB28-87B821BFD10E}" name="PivotTable5" cacheId="1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Day ">
  <location ref="B42:C44" firstHeaderRow="1" firstDataRow="1" firstDataCol="1"/>
  <pivotFields count="4">
    <pivotField dataField="1" subtotalTop="0" showAll="0" defaultSubtotal="0"/>
    <pivotField allDrilled="1" subtotalTop="0" showAll="0" sortType="ascending" defaultSubtotal="0" defaultAttributeDrillState="1">
      <items count="12">
        <item x="4"/>
        <item x="3"/>
        <item x="7"/>
        <item s="1" x="0"/>
        <item x="8"/>
        <item x="6"/>
        <item x="5"/>
        <item x="1"/>
        <item x="11"/>
        <item x="10"/>
        <item x="9"/>
        <item x="2"/>
      </items>
    </pivotField>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3"/>
  </rowFields>
  <rowItems count="2">
    <i>
      <x/>
    </i>
    <i>
      <x v="1"/>
    </i>
  </rowItems>
  <colItems count="1">
    <i/>
  </colItems>
  <dataFields count="1">
    <dataField fld="0" subtotal="count" baseField="0" baseItem="0" numFmtId="171"/>
  </dataFields>
  <formats count="6">
    <format dxfId="3">
      <pivotArea outline="0" collapsedLevelsAreSubtotals="1" fieldPosition="0"/>
    </format>
    <format dxfId="4">
      <pivotArea type="all" dataOnly="0" outline="0" fieldPosition="0"/>
    </format>
    <format dxfId="5">
      <pivotArea outline="0" collapsedLevelsAreSubtotals="1" fieldPosition="0"/>
    </format>
    <format dxfId="6">
      <pivotArea field="1" type="button" dataOnly="0" labelOnly="1" outline="0"/>
    </format>
    <format dxfId="7">
      <pivotArea dataOnly="0" labelOnly="1" outline="0" axis="axisValues" fieldPosition="0"/>
    </format>
    <format dxfId="2">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3" count="1" selected="0">
            <x v="0"/>
          </reference>
        </references>
      </pivotArea>
    </chartFormat>
    <chartFormat chart="7" format="6">
      <pivotArea type="data" outline="0" fieldPosition="0">
        <references count="2">
          <reference field="4294967294" count="1" selected="0">
            <x v="0"/>
          </reference>
          <reference field="3"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InternetSales].[Year].&amp;[2006]"/>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F4B3FC-77B9-460D-A605-53F90BD80030}" name="PivotTable2" cacheId="1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Day ">
  <location ref="B25:C32" firstHeaderRow="1" firstDataRow="1" firstDataCol="1"/>
  <pivotFields count="4">
    <pivotField dataField="1" subtotalTop="0" showAll="0" defaultSubtotal="0"/>
    <pivotField allDrilled="1" subtotalTop="0" showAll="0" sortType="ascending" defaultSubtotal="0" defaultAttributeDrillState="1">
      <items count="12">
        <item x="4"/>
        <item x="3"/>
        <item x="7"/>
        <item s="1"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7">
    <i>
      <x/>
    </i>
    <i>
      <x v="1"/>
    </i>
    <i>
      <x v="2"/>
    </i>
    <i>
      <x v="3"/>
    </i>
    <i>
      <x v="4"/>
    </i>
    <i>
      <x v="5"/>
    </i>
    <i>
      <x v="6"/>
    </i>
  </rowItems>
  <colItems count="1">
    <i/>
  </colItems>
  <dataFields count="1">
    <dataField fld="0" subtotal="count" baseField="0" baseItem="0" numFmtId="167"/>
  </dataFields>
  <formats count="11">
    <format dxfId="12">
      <pivotArea outline="0" collapsedLevelsAreSubtotals="1" fieldPosition="0"/>
    </format>
    <format dxfId="13">
      <pivotArea type="all" dataOnly="0" outline="0" fieldPosition="0"/>
    </format>
    <format dxfId="14">
      <pivotArea outline="0" collapsedLevelsAreSubtotals="1" fieldPosition="0"/>
    </format>
    <format dxfId="15">
      <pivotArea field="1" type="button" dataOnly="0" labelOnly="1" outline="0"/>
    </format>
    <format dxfId="16">
      <pivotArea dataOnly="0" labelOnly="1" outline="0" axis="axisValues" fieldPosition="0"/>
    </format>
    <format dxfId="11">
      <pivotArea collapsedLevelsAreSubtotals="1" fieldPosition="0">
        <references count="1">
          <reference field="2" count="1">
            <x v="0"/>
          </reference>
        </references>
      </pivotArea>
    </format>
    <format dxfId="10">
      <pivotArea collapsedLevelsAreSubtotals="1" fieldPosition="0">
        <references count="1">
          <reference field="2" count="1">
            <x v="1"/>
          </reference>
        </references>
      </pivotArea>
    </format>
    <format dxfId="9">
      <pivotArea collapsedLevelsAreSubtotals="1" fieldPosition="0">
        <references count="1">
          <reference field="2" count="1">
            <x v="2"/>
          </reference>
        </references>
      </pivotArea>
    </format>
    <format dxfId="8">
      <pivotArea collapsedLevelsAreSubtotals="1" fieldPosition="0">
        <references count="1">
          <reference field="2" count="4">
            <x v="3"/>
            <x v="4"/>
            <x v="5"/>
            <x v="6"/>
          </reference>
        </references>
      </pivotArea>
    </format>
    <format dxfId="1">
      <pivotArea field="2" type="button" dataOnly="0" labelOnly="1" outline="0" axis="axisRow" fieldPosition="0"/>
    </format>
    <format dxfId="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InternetSales].[Year].&amp;[2006]"/>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45BB8A-521F-4086-B0A2-CF79C0AE6B64}" name="PivotTable1" cacheId="1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Month">
  <location ref="B7:C19"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baseField="0" baseItem="0" numFmtId="167"/>
  </dataFields>
  <formats count="7">
    <format dxfId="23">
      <pivotArea outline="0" collapsedLevelsAreSubtotals="1" fieldPosition="0"/>
    </format>
    <format dxfId="22">
      <pivotArea type="all" dataOnly="0" outline="0" fieldPosition="0"/>
    </format>
    <format dxfId="21">
      <pivotArea outline="0" collapsedLevelsAreSubtotals="1" fieldPosition="0"/>
    </format>
    <format dxfId="20">
      <pivotArea field="1" type="button" dataOnly="0" labelOnly="1" outline="0" axis="axisRow" fieldPosition="0"/>
    </format>
    <format dxfId="19">
      <pivotArea dataOnly="0" labelOnly="1" fieldPosition="0">
        <references count="1">
          <reference field="1" count="0"/>
        </references>
      </pivotArea>
    </format>
    <format dxfId="18">
      <pivotArea dataOnly="0" labelOnly="1" outline="0" axis="axisValues" fieldPosition="0"/>
    </format>
    <format dxfId="17">
      <pivotArea collapsedLevelsAreSubtotals="1" fieldPosition="0">
        <references count="1">
          <reference field="1"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InternetSales].[Year].&amp;[2006]"/>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D49E782-2929-4313-B367-8A1404A9DA4C}" sourceName="[FactInternetSales].[Year]">
  <pivotTables>
    <pivotTable tabId="1" name="PivotTable2"/>
    <pivotTable tabId="1" name="PivotTable4"/>
    <pivotTable tabId="1" name="look Table"/>
    <pivotTable tabId="6" name="PivotTable1"/>
    <pivotTable tabId="6" name="PivotTable2"/>
    <pivotTable tabId="6" name="PivotTable5"/>
  </pivotTables>
  <data>
    <olap pivotCacheId="955474064">
      <levels count="2">
        <level uniqueName="[FactInternetSales].[Year].[(All)]" sourceCaption="(All)" count="0"/>
        <level uniqueName="[FactInternetSales].[Year].[Year]" sourceCaption="Year" count="4">
          <ranges>
            <range startItem="0">
              <i n="[FactInternetSales].[Year].&amp;[2005]" c="2005"/>
              <i n="[FactInternetSales].[Year].&amp;[2006]" c="2006"/>
              <i n="[FactInternetSales].[Year].&amp;[2007]" c="2007"/>
              <i n="[FactInternetSales].[Year].&amp;[2008]" c="2008"/>
            </range>
          </ranges>
        </level>
      </levels>
      <selections count="1">
        <selection n="[FactInternetSales].[Year].&amp;[200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6D38B45-571B-417F-AD0B-565BA6C4F9CC}" sourceName="[DimDate].[Month]">
  <pivotTables>
    <pivotTable tabId="1" name="PivotTable5"/>
    <pivotTable tabId="1" name="PivotTable2"/>
    <pivotTable tabId="6" name="PivotTable2"/>
    <pivotTable tabId="6" name="PivotTable5"/>
  </pivotTables>
  <data>
    <olap pivotCacheId="955474064">
      <levels count="2">
        <level uniqueName="[DimDate].[Month].[(All)]" sourceCaption="(All)" count="0"/>
        <level uniqueName="[DimDate].[Month].[Month]" sourceCaption="Month" count="12">
          <ranges>
            <range startItem="0">
              <i n="[DimDate].[Month].&amp;[Apr]" c="Apr"/>
              <i n="[DimDate].[Month].&amp;[Aug]" c="Aug"/>
              <i n="[DimDate].[Month].&amp;[Dec]" c="Dec"/>
              <i n="[DimDate].[Month].&amp;[Feb]" c="Feb"/>
              <i n="[DimDate].[Month].&amp;[Jan]" c="Jan"/>
              <i n="[DimDate].[Month].&amp;[Jul]" c="Jul"/>
              <i n="[DimDate].[Month].&amp;[Jun]" c="Jun"/>
              <i n="[DimDate].[Month].&amp;[Mar]" c="Mar"/>
              <i n="[DimDate].[Month].&amp;[May]" c="May"/>
              <i n="[DimDate].[Month].&amp;[Nov]" c="Nov"/>
              <i n="[DimDate].[Month].&amp;[Oct]" c="Oct"/>
              <i n="[DimDate].[Month].&amp;[Sep]" c="Sep"/>
            </range>
          </ranges>
        </level>
      </levels>
      <selections count="1">
        <selection n="[DimDate].[Month].&amp;[Ap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589099D-C7EE-4002-8FC7-1D4428AFDA0C}" cache="Slicer_Year1" caption="Year" columnCount="4" showCaption="0" level="1" style="SlicerStyleLight1 2" rowHeight="234950"/>
  <slicer name="Month" xr10:uid="{BA0EC5F1-B783-49FB-A60F-2179D4297322}" cache="Slicer_Month" caption="Month" columnCount="2" showCaption="0" level="1" style="SlicerStyleLight1 2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99077-6D85-462C-9694-18E74383C22E}">
  <sheetPr codeName="Sheet11"/>
  <dimension ref="D11:X51"/>
  <sheetViews>
    <sheetView topLeftCell="H15" zoomScale="80" zoomScaleNormal="80" workbookViewId="0">
      <selection activeCell="Q19" sqref="Q19"/>
    </sheetView>
  </sheetViews>
  <sheetFormatPr defaultRowHeight="13.8" x14ac:dyDescent="0.25"/>
  <cols>
    <col min="4" max="4" width="13.59765625" bestFit="1" customWidth="1"/>
    <col min="5" max="5" width="11.09765625" bestFit="1" customWidth="1"/>
    <col min="6" max="6" width="12.09765625" bestFit="1" customWidth="1"/>
    <col min="7" max="7" width="10.69921875" bestFit="1" customWidth="1"/>
    <col min="8" max="8" width="18.8984375" bestFit="1" customWidth="1"/>
    <col min="9" max="9" width="20.3984375" bestFit="1" customWidth="1"/>
    <col min="10" max="10" width="10.69921875" bestFit="1" customWidth="1"/>
    <col min="11" max="11" width="14" bestFit="1" customWidth="1"/>
    <col min="12" max="12" width="18.59765625" bestFit="1" customWidth="1"/>
    <col min="13" max="13" width="15.09765625" bestFit="1" customWidth="1"/>
    <col min="14" max="14" width="8.296875" bestFit="1" customWidth="1"/>
    <col min="17" max="17" width="13.59765625" bestFit="1" customWidth="1"/>
    <col min="18" max="18" width="20.19921875" bestFit="1" customWidth="1"/>
    <col min="19" max="19" width="8.296875" bestFit="1" customWidth="1"/>
    <col min="20" max="20" width="11.8984375" bestFit="1" customWidth="1"/>
    <col min="21" max="21" width="12.5" bestFit="1" customWidth="1"/>
    <col min="22" max="22" width="8.296875" bestFit="1" customWidth="1"/>
    <col min="23" max="23" width="11.5" bestFit="1" customWidth="1"/>
    <col min="24" max="24" width="12.5" bestFit="1" customWidth="1"/>
    <col min="25" max="26" width="8.296875" bestFit="1" customWidth="1"/>
  </cols>
  <sheetData>
    <row r="11" spans="4:14" x14ac:dyDescent="0.25">
      <c r="D11" s="1" t="s">
        <v>12</v>
      </c>
      <c r="E11" s="19" t="s">
        <v>0</v>
      </c>
      <c r="F11" s="20" t="s">
        <v>1</v>
      </c>
      <c r="G11" s="20" t="s">
        <v>2</v>
      </c>
      <c r="H11" s="20" t="s">
        <v>3</v>
      </c>
      <c r="I11" s="20" t="s">
        <v>8</v>
      </c>
      <c r="J11" s="20" t="s">
        <v>4</v>
      </c>
      <c r="K11" s="20" t="s">
        <v>5</v>
      </c>
      <c r="L11" s="20" t="s">
        <v>6</v>
      </c>
      <c r="M11" s="20" t="s">
        <v>7</v>
      </c>
      <c r="N11" s="21" t="s">
        <v>9</v>
      </c>
    </row>
    <row r="12" spans="4:14" x14ac:dyDescent="0.25">
      <c r="D12" s="25">
        <v>2005</v>
      </c>
      <c r="E12" s="13">
        <v>18484</v>
      </c>
      <c r="F12" s="14"/>
      <c r="G12" s="15"/>
      <c r="H12" s="15"/>
      <c r="I12" s="38"/>
      <c r="J12" s="15"/>
      <c r="K12" s="38">
        <v>606</v>
      </c>
      <c r="L12" s="38"/>
      <c r="M12" s="16"/>
      <c r="N12" s="17"/>
    </row>
    <row r="13" spans="4:14" x14ac:dyDescent="0.25">
      <c r="D13" s="22">
        <v>2006</v>
      </c>
      <c r="E13" s="24">
        <v>18484</v>
      </c>
      <c r="F13" s="33">
        <v>207</v>
      </c>
      <c r="G13" s="34">
        <v>6753886.8880000003</v>
      </c>
      <c r="H13" s="34">
        <v>396300.17799999996</v>
      </c>
      <c r="I13" s="35">
        <v>2104</v>
      </c>
      <c r="J13" s="34">
        <v>2723198.0407999987</v>
      </c>
      <c r="K13" s="35">
        <v>606</v>
      </c>
      <c r="L13" s="35">
        <v>23</v>
      </c>
      <c r="M13" s="36">
        <v>0.403204567378594</v>
      </c>
      <c r="N13" s="8">
        <v>2104</v>
      </c>
    </row>
    <row r="14" spans="4:14" x14ac:dyDescent="0.25">
      <c r="D14" s="22">
        <v>2007</v>
      </c>
      <c r="E14" s="24">
        <v>18484</v>
      </c>
      <c r="F14" s="33">
        <v>294</v>
      </c>
      <c r="G14" s="34">
        <v>5304878.1283999979</v>
      </c>
      <c r="H14" s="34">
        <v>293781.16389999999</v>
      </c>
      <c r="I14" s="35">
        <v>3141</v>
      </c>
      <c r="J14" s="34">
        <v>2216974.4109000009</v>
      </c>
      <c r="K14" s="35">
        <v>606</v>
      </c>
      <c r="L14" s="35">
        <v>31</v>
      </c>
      <c r="M14" s="36">
        <v>0.41791241141455998</v>
      </c>
      <c r="N14" s="8">
        <v>3141</v>
      </c>
    </row>
    <row r="15" spans="4:14" x14ac:dyDescent="0.25">
      <c r="D15" s="23">
        <v>2008</v>
      </c>
      <c r="E15" s="24">
        <v>18484</v>
      </c>
      <c r="F15" s="33">
        <v>5088</v>
      </c>
      <c r="G15" s="34">
        <v>16794232.980000071</v>
      </c>
      <c r="H15" s="34">
        <v>946507.18969999999</v>
      </c>
      <c r="I15" s="35">
        <v>53798</v>
      </c>
      <c r="J15" s="34">
        <v>6899665.6435999926</v>
      </c>
      <c r="K15" s="35">
        <v>606</v>
      </c>
      <c r="L15" s="35">
        <v>102</v>
      </c>
      <c r="M15" s="36">
        <v>0.41083541307403987</v>
      </c>
      <c r="N15" s="8">
        <v>53798</v>
      </c>
    </row>
    <row r="16" spans="4:14" x14ac:dyDescent="0.25">
      <c r="D16" s="3" t="s">
        <v>13</v>
      </c>
      <c r="E16" s="18">
        <v>18484</v>
      </c>
      <c r="F16" s="9">
        <v>5589</v>
      </c>
      <c r="G16" s="10">
        <v>28852997.996400069</v>
      </c>
      <c r="H16" s="10">
        <v>1636588.5316000001</v>
      </c>
      <c r="I16" s="37">
        <v>59043</v>
      </c>
      <c r="J16" s="10">
        <v>11839838.095299991</v>
      </c>
      <c r="K16" s="37">
        <v>606</v>
      </c>
      <c r="L16" s="37">
        <v>156</v>
      </c>
      <c r="M16" s="11">
        <v>0.41035035932062325</v>
      </c>
      <c r="N16" s="12">
        <v>59043</v>
      </c>
    </row>
    <row r="18" spans="4:24" x14ac:dyDescent="0.25">
      <c r="D18" s="1" t="s">
        <v>12</v>
      </c>
      <c r="E18" s="19" t="s">
        <v>0</v>
      </c>
      <c r="F18" s="20" t="s">
        <v>1</v>
      </c>
      <c r="G18" s="20" t="s">
        <v>2</v>
      </c>
      <c r="H18" s="20" t="s">
        <v>3</v>
      </c>
      <c r="I18" s="20" t="s">
        <v>8</v>
      </c>
      <c r="J18" s="20" t="s">
        <v>4</v>
      </c>
      <c r="K18" s="20" t="s">
        <v>5</v>
      </c>
      <c r="L18" s="20" t="s">
        <v>6</v>
      </c>
      <c r="M18" s="20" t="s">
        <v>7</v>
      </c>
      <c r="N18" s="21" t="s">
        <v>9</v>
      </c>
      <c r="Q18" s="1" t="s">
        <v>12</v>
      </c>
      <c r="R18" s="27"/>
      <c r="S18" s="27">
        <f>COUNTA(Q19:Q26)</f>
        <v>1</v>
      </c>
    </row>
    <row r="19" spans="4:24" x14ac:dyDescent="0.25">
      <c r="D19" s="3">
        <v>2006</v>
      </c>
      <c r="E19" s="13">
        <v>18484</v>
      </c>
      <c r="F19" s="14">
        <v>2677</v>
      </c>
      <c r="G19" s="15">
        <v>69484523.200599968</v>
      </c>
      <c r="H19" s="15">
        <v>3883493.3746000002</v>
      </c>
      <c r="I19" s="38">
        <v>28413</v>
      </c>
      <c r="J19" s="15">
        <v>28177776.426299892</v>
      </c>
      <c r="K19" s="38">
        <v>606</v>
      </c>
      <c r="L19" s="38">
        <v>56</v>
      </c>
      <c r="M19" s="16">
        <v>0.40552593769624645</v>
      </c>
      <c r="N19" s="17">
        <v>28413</v>
      </c>
      <c r="Q19" s="3">
        <v>2006</v>
      </c>
    </row>
    <row r="20" spans="4:24" x14ac:dyDescent="0.25">
      <c r="D20" s="3" t="s">
        <v>13</v>
      </c>
      <c r="E20" s="18">
        <v>18484</v>
      </c>
      <c r="F20" s="9">
        <v>2677</v>
      </c>
      <c r="G20" s="10">
        <v>69484523.200599968</v>
      </c>
      <c r="H20" s="10">
        <v>3883493.3746000002</v>
      </c>
      <c r="I20" s="37">
        <v>28413</v>
      </c>
      <c r="J20" s="10">
        <v>28177776.426299892</v>
      </c>
      <c r="K20" s="37">
        <v>606</v>
      </c>
      <c r="L20" s="37">
        <v>56</v>
      </c>
      <c r="M20" s="11">
        <v>0.40552593769624645</v>
      </c>
      <c r="N20" s="12">
        <v>28413</v>
      </c>
    </row>
    <row r="24" spans="4:24" x14ac:dyDescent="0.25">
      <c r="R24" s="27" t="s">
        <v>4</v>
      </c>
      <c r="S24" s="27" t="s">
        <v>10</v>
      </c>
      <c r="T24" s="27" t="s">
        <v>16</v>
      </c>
      <c r="U24" s="27" t="s">
        <v>17</v>
      </c>
    </row>
    <row r="25" spans="4:24" x14ac:dyDescent="0.25">
      <c r="R25" s="2" t="s">
        <v>14</v>
      </c>
      <c r="S25" s="2">
        <f>IF(S18=1,Q19,0)</f>
        <v>2006</v>
      </c>
      <c r="T25" s="2">
        <f>IFERROR(VLOOKUP($S25,$D$11:$N$16,7,0),0)</f>
        <v>2723198.0407999987</v>
      </c>
      <c r="U25" s="26">
        <f>IFERROR(T25/SUM(T25:T26)*100,0)</f>
        <v>100</v>
      </c>
      <c r="W25" s="27" t="s">
        <v>21</v>
      </c>
      <c r="X25" s="28">
        <f>U25-U26</f>
        <v>100</v>
      </c>
    </row>
    <row r="26" spans="4:24" x14ac:dyDescent="0.25">
      <c r="D26" s="2" t="s">
        <v>0</v>
      </c>
      <c r="E26" s="2" t="s">
        <v>1</v>
      </c>
      <c r="F26" s="2" t="s">
        <v>2</v>
      </c>
      <c r="G26" s="2" t="s">
        <v>3</v>
      </c>
      <c r="H26" s="2" t="s">
        <v>8</v>
      </c>
      <c r="I26" s="2" t="s">
        <v>4</v>
      </c>
      <c r="J26" s="2" t="s">
        <v>5</v>
      </c>
      <c r="K26" s="2" t="s">
        <v>6</v>
      </c>
      <c r="L26" s="2" t="s">
        <v>7</v>
      </c>
      <c r="M26" s="2" t="s">
        <v>9</v>
      </c>
      <c r="R26" s="2" t="s">
        <v>15</v>
      </c>
      <c r="S26" s="2">
        <f>IF(OR(S18&lt;&gt;1,Q19=2005),0,Q19-1)</f>
        <v>2005</v>
      </c>
      <c r="T26" s="2">
        <f>IFERROR(VLOOKUP($S26,D12:N17,7,0),0)</f>
        <v>0</v>
      </c>
      <c r="U26" s="26">
        <f>IFERROR(T26/SUM(T25:T26)*100,0)</f>
        <v>0</v>
      </c>
    </row>
    <row r="27" spans="4:24" x14ac:dyDescent="0.25">
      <c r="D27" s="4">
        <v>18484</v>
      </c>
      <c r="E27" s="4">
        <v>207</v>
      </c>
      <c r="F27" s="5">
        <v>6753886.8880000012</v>
      </c>
      <c r="G27" s="5">
        <v>396300.17799999996</v>
      </c>
      <c r="H27" s="32">
        <v>2104</v>
      </c>
      <c r="I27" s="5">
        <v>2723198.0407999991</v>
      </c>
      <c r="J27" s="32">
        <v>606</v>
      </c>
      <c r="K27" s="32">
        <v>23</v>
      </c>
      <c r="L27" s="6">
        <v>0.403204567378594</v>
      </c>
      <c r="M27" s="7">
        <v>2104</v>
      </c>
    </row>
    <row r="29" spans="4:24" x14ac:dyDescent="0.25">
      <c r="R29" s="27" t="s">
        <v>18</v>
      </c>
      <c r="S29" s="27" t="s">
        <v>10</v>
      </c>
      <c r="T29" s="27" t="s">
        <v>19</v>
      </c>
      <c r="U29" s="27" t="s">
        <v>17</v>
      </c>
    </row>
    <row r="30" spans="4:24" x14ac:dyDescent="0.25">
      <c r="D30" s="1" t="s">
        <v>10</v>
      </c>
      <c r="E30" s="2" t="s">
        <v>2</v>
      </c>
      <c r="F30" s="2" t="s">
        <v>4</v>
      </c>
      <c r="G30" s="2" t="s">
        <v>1</v>
      </c>
      <c r="R30" s="2" t="s">
        <v>14</v>
      </c>
      <c r="S30" s="2">
        <f>IF(S18=1,Q19,0)</f>
        <v>2006</v>
      </c>
      <c r="T30" s="2">
        <f>IFERROR(VLOOKUP($S30,$D$11:$N$16,3,0),0)</f>
        <v>207</v>
      </c>
      <c r="U30" s="26">
        <f>IFERROR(T30/SUM($T$30:$T$31)*100,0)</f>
        <v>100</v>
      </c>
      <c r="W30" s="27" t="s">
        <v>21</v>
      </c>
      <c r="X30" s="28">
        <f>U30-U31</f>
        <v>100</v>
      </c>
    </row>
    <row r="31" spans="4:24" x14ac:dyDescent="0.25">
      <c r="D31" s="2">
        <v>2005</v>
      </c>
      <c r="E31" s="5">
        <v>33370192.171199944</v>
      </c>
      <c r="F31" s="5">
        <v>13403626.559800036</v>
      </c>
      <c r="G31" s="2">
        <v>1013</v>
      </c>
      <c r="R31" s="2" t="s">
        <v>15</v>
      </c>
      <c r="S31" s="2">
        <f>IF(OR(S18&lt;&gt;1,Q19=2005),0,Q19-1)</f>
        <v>2005</v>
      </c>
      <c r="T31" s="2">
        <f>IFERROR(VLOOKUP($S31,$D$11:$N$16,3,0),0)</f>
        <v>0</v>
      </c>
      <c r="U31" s="26">
        <f>IFERROR(T31/SUM($T$30:$T$31)*100,0)</f>
        <v>0</v>
      </c>
    </row>
    <row r="32" spans="4:24" x14ac:dyDescent="0.25">
      <c r="D32" s="2">
        <v>2006</v>
      </c>
      <c r="E32" s="5">
        <v>69484523.200599849</v>
      </c>
      <c r="F32" s="5">
        <v>28177776.426300008</v>
      </c>
      <c r="G32" s="2">
        <v>2677</v>
      </c>
    </row>
    <row r="33" spans="4:24" x14ac:dyDescent="0.25">
      <c r="D33" s="2">
        <v>2007</v>
      </c>
      <c r="E33" s="5">
        <v>102379613.11629528</v>
      </c>
      <c r="F33" s="5">
        <v>42547110.6642</v>
      </c>
      <c r="G33" s="2">
        <v>24443</v>
      </c>
    </row>
    <row r="34" spans="4:24" x14ac:dyDescent="0.25">
      <c r="D34" s="2">
        <v>2008</v>
      </c>
      <c r="E34" s="5">
        <v>101858616.70999695</v>
      </c>
      <c r="F34" s="5">
        <v>42162063.995699398</v>
      </c>
      <c r="G34" s="2">
        <v>32265</v>
      </c>
      <c r="R34" s="27" t="s">
        <v>2</v>
      </c>
      <c r="S34" s="27" t="s">
        <v>10</v>
      </c>
      <c r="T34" s="27" t="s">
        <v>20</v>
      </c>
      <c r="U34" s="27" t="s">
        <v>17</v>
      </c>
    </row>
    <row r="35" spans="4:24" x14ac:dyDescent="0.25">
      <c r="R35" s="2" t="s">
        <v>14</v>
      </c>
      <c r="S35" s="2">
        <f>IF($S$18=1,$Q$19,0)</f>
        <v>2006</v>
      </c>
      <c r="T35" s="2">
        <f>IFERROR(VLOOKUP(S35,$D$11:$N$16,4,0),0)</f>
        <v>6753886.8880000003</v>
      </c>
      <c r="U35" s="26">
        <f>IFERROR(T35/SUM(T35:T36)*100,0)</f>
        <v>100</v>
      </c>
      <c r="W35" s="27" t="s">
        <v>21</v>
      </c>
      <c r="X35" s="29">
        <f>U35-U36</f>
        <v>100</v>
      </c>
    </row>
    <row r="36" spans="4:24" x14ac:dyDescent="0.25">
      <c r="R36" s="2" t="s">
        <v>15</v>
      </c>
      <c r="S36" s="2">
        <f>IF(OR($S$18&lt;&gt;1,$Q$19=2005),0,$Q$19-1)</f>
        <v>2005</v>
      </c>
      <c r="T36" s="2">
        <f>IFERROR(VLOOKUP(S36,$D$11:$N$16,4,0),0)</f>
        <v>0</v>
      </c>
      <c r="U36" s="26">
        <f>IFERROR(T36/SUM(T35:T36)*100,0)</f>
        <v>0</v>
      </c>
    </row>
    <row r="37" spans="4:24" x14ac:dyDescent="0.25">
      <c r="E37" t="s">
        <v>11</v>
      </c>
      <c r="F37">
        <v>3</v>
      </c>
    </row>
    <row r="38" spans="4:24" x14ac:dyDescent="0.25">
      <c r="D38" s="27" t="s">
        <v>10</v>
      </c>
      <c r="E38" s="27" t="str" cm="1">
        <f t="array" ref="E38">_xlfn.IFS($F$37=1,G30,$F$37=2,E30,$F$37=3,F30)</f>
        <v>Total Profit</v>
      </c>
      <c r="F38" s="27" t="str">
        <f>"Average"&amp;E38</f>
        <v>AverageTotal Profit</v>
      </c>
    </row>
    <row r="39" spans="4:24" x14ac:dyDescent="0.25">
      <c r="D39" s="2">
        <v>2005</v>
      </c>
      <c r="E39" s="2" cm="1">
        <f t="array" ref="E39">_xlfn.IFS($F$37=1,G31,$F$37=2,E31,$F$37=3,F31)</f>
        <v>13403626.559800036</v>
      </c>
      <c r="F39" s="2">
        <f>AVERAGE($E$39:$E$42)</f>
        <v>31572644.411499865</v>
      </c>
      <c r="R39" s="27" t="s">
        <v>22</v>
      </c>
      <c r="S39" s="27" t="s">
        <v>10</v>
      </c>
      <c r="T39" s="27" t="s">
        <v>23</v>
      </c>
      <c r="U39" s="27" t="s">
        <v>17</v>
      </c>
    </row>
    <row r="40" spans="4:24" x14ac:dyDescent="0.25">
      <c r="D40" s="2">
        <v>2006</v>
      </c>
      <c r="E40" s="2" cm="1">
        <f t="array" ref="E40">_xlfn.IFS($F$37=1,G32,$F$37=2,E32,$F$37=3,F32)</f>
        <v>28177776.426300008</v>
      </c>
      <c r="F40" s="2">
        <f>AVERAGE($E$39:$E$42)</f>
        <v>31572644.411499865</v>
      </c>
      <c r="R40" s="2" t="s">
        <v>14</v>
      </c>
      <c r="S40" s="2">
        <f>IF($S$18=1,$Q$19,0)</f>
        <v>2006</v>
      </c>
      <c r="T40" s="2">
        <f>IFERROR(VLOOKUP(S40,$D$11:$N$16,10,0),0)</f>
        <v>0.403204567378594</v>
      </c>
      <c r="U40" s="26">
        <f>IFERROR(T40/SUM(T40:T41)*100,0)</f>
        <v>100</v>
      </c>
      <c r="W40" s="27" t="s">
        <v>21</v>
      </c>
      <c r="X40" s="29">
        <f>U40-U41</f>
        <v>100</v>
      </c>
    </row>
    <row r="41" spans="4:24" x14ac:dyDescent="0.25">
      <c r="D41" s="2">
        <v>2007</v>
      </c>
      <c r="E41" s="2" cm="1">
        <f t="array" ref="E41">_xlfn.IFS($F$37=1,G33,$F$37=2,E33,$F$37=3,F33)</f>
        <v>42547110.6642</v>
      </c>
      <c r="F41" s="2">
        <f>AVERAGE($E$39:$E$42)</f>
        <v>31572644.411499865</v>
      </c>
      <c r="R41" s="2" t="s">
        <v>15</v>
      </c>
      <c r="S41" s="2">
        <f>IF(OR(S18&lt;&gt;1,Q19=2005),0,Q19-1)</f>
        <v>2005</v>
      </c>
      <c r="T41" s="2">
        <f>IFERROR(VLOOKUP(S41,$D$11:$N$16,10,0),0)</f>
        <v>0</v>
      </c>
      <c r="U41" s="26">
        <f>IFERROR(T41/SUM(T40:T41)*100,0)</f>
        <v>0</v>
      </c>
    </row>
    <row r="42" spans="4:24" x14ac:dyDescent="0.25">
      <c r="D42" s="2">
        <v>2008</v>
      </c>
      <c r="E42" s="2" cm="1">
        <f t="array" ref="E42">_xlfn.IFS($F$37=1,G34,$F$37=2,E34,$F$37=3,F34)</f>
        <v>42162063.995699398</v>
      </c>
      <c r="F42" s="2">
        <f>AVERAGE($E$39:$E$42)</f>
        <v>31572644.411499865</v>
      </c>
    </row>
    <row r="44" spans="4:24" x14ac:dyDescent="0.25">
      <c r="R44" s="27" t="s">
        <v>24</v>
      </c>
      <c r="S44" s="27" t="s">
        <v>10</v>
      </c>
      <c r="T44" s="27" t="s">
        <v>24</v>
      </c>
      <c r="U44" s="27" t="s">
        <v>17</v>
      </c>
    </row>
    <row r="45" spans="4:24" x14ac:dyDescent="0.25">
      <c r="R45" s="2" t="s">
        <v>14</v>
      </c>
      <c r="S45" s="2">
        <f>IF($S$18=1,$Q$19,0)</f>
        <v>2006</v>
      </c>
      <c r="T45" s="2">
        <f>IFERROR(VLOOKUP(S45,$D$11:$N$16,5,0),0)</f>
        <v>396300.17799999996</v>
      </c>
      <c r="U45" s="26">
        <f>IFERROR(T45/SUM(T45:T46)*100,0)</f>
        <v>100</v>
      </c>
      <c r="W45" s="27" t="s">
        <v>21</v>
      </c>
      <c r="X45" s="28">
        <f>U45-U46</f>
        <v>100</v>
      </c>
    </row>
    <row r="46" spans="4:24" x14ac:dyDescent="0.25">
      <c r="R46" s="2" t="s">
        <v>15</v>
      </c>
      <c r="S46" s="2">
        <f>IF(OR(S18&lt;&gt;1,,Q19=2005),0,Q19-1)</f>
        <v>2005</v>
      </c>
      <c r="T46" s="2">
        <f>IFERROR(VLOOKUP(S46,$D$11:$N$16,5,0),0)</f>
        <v>0</v>
      </c>
      <c r="U46" s="26">
        <f>IFERROR(T46/SUM(T45:T46)*100,0)</f>
        <v>0</v>
      </c>
    </row>
    <row r="49" spans="18:24" x14ac:dyDescent="0.25">
      <c r="R49" s="27" t="s">
        <v>9</v>
      </c>
      <c r="S49" s="27" t="s">
        <v>10</v>
      </c>
      <c r="T49" s="27" t="s">
        <v>9</v>
      </c>
      <c r="U49" s="27" t="s">
        <v>17</v>
      </c>
    </row>
    <row r="50" spans="18:24" x14ac:dyDescent="0.25">
      <c r="R50" s="2" t="s">
        <v>14</v>
      </c>
      <c r="S50" s="2">
        <f>IF($S$18=1,$Q$19,0)</f>
        <v>2006</v>
      </c>
      <c r="T50" s="2">
        <f>IFERROR(VLOOKUP(S50,$D$11:$N$16,11,0),0)</f>
        <v>2104</v>
      </c>
      <c r="U50" s="26">
        <f>IFERROR(T50/SUM(T50:T51)*100,0)</f>
        <v>100</v>
      </c>
      <c r="W50" s="27" t="s">
        <v>21</v>
      </c>
      <c r="X50" s="28">
        <f>U50-U51</f>
        <v>100</v>
      </c>
    </row>
    <row r="51" spans="18:24" x14ac:dyDescent="0.25">
      <c r="R51" s="2" t="s">
        <v>15</v>
      </c>
      <c r="S51" s="2">
        <f>IF(OR(S18&lt;&gt;1,Q19=2005),0,Q19-1)</f>
        <v>2005</v>
      </c>
      <c r="T51" s="2">
        <f>IFERROR(VLOOKUP(S51,$D$11:$N$16,11,0),0)</f>
        <v>0</v>
      </c>
      <c r="U51" s="26">
        <f>IFERROR(T51/SUM(T50:T51)*100,0)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3AF5E-00D3-41E6-9AA5-06875825DC5C}">
  <sheetPr codeName="Sheet1"/>
  <dimension ref="A1"/>
  <sheetViews>
    <sheetView showGridLines="0" showRowColHeaders="0" zoomScale="60" zoomScaleNormal="60" workbookViewId="0">
      <selection activeCell="Y17" sqref="Y17"/>
    </sheetView>
  </sheetViews>
  <sheetFormatPr defaultRowHeight="13.8" x14ac:dyDescent="0.2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3" r:id="rId3" name="Option Button 3">
              <controlPr defaultSize="0" autoFill="0" autoLine="0" autoPict="0">
                <anchor moveWithCells="1">
                  <from>
                    <xdr:col>17</xdr:col>
                    <xdr:colOff>647700</xdr:colOff>
                    <xdr:row>2</xdr:row>
                    <xdr:rowOff>91440</xdr:rowOff>
                  </from>
                  <to>
                    <xdr:col>21</xdr:col>
                    <xdr:colOff>274320</xdr:colOff>
                    <xdr:row>6</xdr:row>
                    <xdr:rowOff>106680</xdr:rowOff>
                  </to>
                </anchor>
              </controlPr>
            </control>
          </mc:Choice>
        </mc:AlternateContent>
        <mc:AlternateContent xmlns:mc="http://schemas.openxmlformats.org/markup-compatibility/2006">
          <mc:Choice Requires="x14">
            <control shapeId="5126" r:id="rId4" name="Option Button 6">
              <controlPr defaultSize="0" autoFill="0" autoLine="0" autoPict="0">
                <anchor moveWithCells="1">
                  <from>
                    <xdr:col>19</xdr:col>
                    <xdr:colOff>205740</xdr:colOff>
                    <xdr:row>2</xdr:row>
                    <xdr:rowOff>114300</xdr:rowOff>
                  </from>
                  <to>
                    <xdr:col>22</xdr:col>
                    <xdr:colOff>502920</xdr:colOff>
                    <xdr:row>6</xdr:row>
                    <xdr:rowOff>129540</xdr:rowOff>
                  </to>
                </anchor>
              </controlPr>
            </control>
          </mc:Choice>
        </mc:AlternateContent>
        <mc:AlternateContent xmlns:mc="http://schemas.openxmlformats.org/markup-compatibility/2006">
          <mc:Choice Requires="x14">
            <control shapeId="5127" r:id="rId5" name="Option Button 7">
              <controlPr defaultSize="0" autoFill="0" autoLine="0" autoPict="0">
                <anchor moveWithCells="1">
                  <from>
                    <xdr:col>20</xdr:col>
                    <xdr:colOff>457200</xdr:colOff>
                    <xdr:row>2</xdr:row>
                    <xdr:rowOff>114300</xdr:rowOff>
                  </from>
                  <to>
                    <xdr:col>24</xdr:col>
                    <xdr:colOff>76200</xdr:colOff>
                    <xdr:row>6</xdr:row>
                    <xdr:rowOff>129540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CA0F6-7B73-4127-9D3B-B1BBA96EB03F}">
  <dimension ref="B7:K47"/>
  <sheetViews>
    <sheetView tabSelected="1" topLeftCell="A24" workbookViewId="0">
      <selection activeCell="D48" sqref="D48"/>
    </sheetView>
  </sheetViews>
  <sheetFormatPr defaultRowHeight="13.8" x14ac:dyDescent="0.25"/>
  <cols>
    <col min="2" max="2" width="8.5" bestFit="1" customWidth="1"/>
    <col min="3" max="3" width="10.3984375" bestFit="1" customWidth="1"/>
    <col min="4" max="4" width="15.69921875" bestFit="1" customWidth="1"/>
    <col min="5" max="5" width="13.5" bestFit="1" customWidth="1"/>
    <col min="6" max="6" width="14" bestFit="1" customWidth="1"/>
    <col min="7" max="7" width="10.09765625" bestFit="1" customWidth="1"/>
  </cols>
  <sheetData>
    <row r="7" spans="2:7" x14ac:dyDescent="0.25">
      <c r="B7" s="1" t="s">
        <v>37</v>
      </c>
      <c r="C7" s="2" t="s">
        <v>4</v>
      </c>
      <c r="E7" s="30" t="s">
        <v>39</v>
      </c>
      <c r="F7" s="30" t="s">
        <v>38</v>
      </c>
      <c r="G7" s="30" t="s">
        <v>37</v>
      </c>
    </row>
    <row r="8" spans="2:7" x14ac:dyDescent="0.25">
      <c r="B8" s="3" t="s">
        <v>29</v>
      </c>
      <c r="C8" s="5">
        <v>2559214.5870999992</v>
      </c>
      <c r="E8" s="2">
        <v>1</v>
      </c>
      <c r="F8" s="5">
        <f>LARGE($C$8:$C$19,E8)</f>
        <v>3094479.5498999977</v>
      </c>
      <c r="G8" s="2" t="str">
        <f>INDEX($B$8:$B$19,MATCH(F8,C8:C19))</f>
        <v>Dec</v>
      </c>
    </row>
    <row r="9" spans="2:7" x14ac:dyDescent="0.25">
      <c r="B9" s="3" t="s">
        <v>28</v>
      </c>
      <c r="C9" s="5">
        <v>2326424.3643999998</v>
      </c>
      <c r="E9" s="2">
        <v>2</v>
      </c>
      <c r="F9" s="5">
        <f t="shared" ref="F9:F10" si="0">LARGE($C$8:$C$19,E9)</f>
        <v>2874388.4145999975</v>
      </c>
      <c r="G9" s="2" t="str">
        <f t="shared" ref="G9:G10" si="1">INDEX($B$8:$B$19,MATCH(F9,C9:C20))</f>
        <v>Nov</v>
      </c>
    </row>
    <row r="10" spans="2:7" x14ac:dyDescent="0.25">
      <c r="B10" s="3" t="s">
        <v>32</v>
      </c>
      <c r="C10" s="5">
        <v>2874388.4145999975</v>
      </c>
      <c r="E10" s="2">
        <v>3</v>
      </c>
      <c r="F10" s="5">
        <f t="shared" si="0"/>
        <v>2833961.1173999999</v>
      </c>
      <c r="G10" s="2" t="str">
        <f t="shared" si="1"/>
        <v>Oct</v>
      </c>
    </row>
    <row r="11" spans="2:7" x14ac:dyDescent="0.25">
      <c r="B11" s="3" t="s">
        <v>25</v>
      </c>
      <c r="C11" s="5">
        <v>2723198.0407999991</v>
      </c>
    </row>
    <row r="12" spans="2:7" x14ac:dyDescent="0.25">
      <c r="B12" s="3" t="s">
        <v>33</v>
      </c>
      <c r="C12" s="5">
        <v>3094479.5498999977</v>
      </c>
      <c r="E12" s="30" t="s">
        <v>40</v>
      </c>
      <c r="F12" s="31"/>
      <c r="G12" s="31">
        <f>SUM(F8:F10)/SUM(C8:C19)</f>
        <v>0.31240325527190266</v>
      </c>
    </row>
    <row r="13" spans="2:7" x14ac:dyDescent="0.25">
      <c r="B13" s="3" t="s">
        <v>31</v>
      </c>
      <c r="C13" s="5">
        <v>2833961.1173999999</v>
      </c>
    </row>
    <row r="14" spans="2:7" x14ac:dyDescent="0.25">
      <c r="B14" s="3" t="s">
        <v>30</v>
      </c>
      <c r="C14" s="5">
        <v>2110072.8856000011</v>
      </c>
      <c r="E14" s="30" t="s">
        <v>41</v>
      </c>
      <c r="F14" s="30"/>
      <c r="G14" s="30">
        <f>Analysis!Q19</f>
        <v>2006</v>
      </c>
    </row>
    <row r="15" spans="2:7" x14ac:dyDescent="0.25">
      <c r="B15" s="3" t="s">
        <v>26</v>
      </c>
      <c r="C15" s="5">
        <v>2324468.8938999963</v>
      </c>
    </row>
    <row r="16" spans="2:7" x14ac:dyDescent="0.25">
      <c r="B16" s="3" t="s">
        <v>36</v>
      </c>
      <c r="C16" s="5">
        <v>1589198.2703000007</v>
      </c>
    </row>
    <row r="17" spans="2:11" x14ac:dyDescent="0.25">
      <c r="B17" s="3" t="s">
        <v>35</v>
      </c>
      <c r="C17" s="5">
        <v>1755539.9450000005</v>
      </c>
    </row>
    <row r="18" spans="2:11" x14ac:dyDescent="0.25">
      <c r="B18" s="3" t="s">
        <v>34</v>
      </c>
      <c r="C18" s="5">
        <v>1415578.3239000002</v>
      </c>
    </row>
    <row r="19" spans="2:11" x14ac:dyDescent="0.25">
      <c r="B19" s="3" t="s">
        <v>27</v>
      </c>
      <c r="C19" s="5">
        <v>2571252.033399995</v>
      </c>
    </row>
    <row r="25" spans="2:11" x14ac:dyDescent="0.25">
      <c r="B25" s="30" t="s">
        <v>50</v>
      </c>
      <c r="C25" s="30" t="s">
        <v>4</v>
      </c>
      <c r="F25" s="30" t="s">
        <v>51</v>
      </c>
      <c r="G25" s="30" t="s">
        <v>16</v>
      </c>
      <c r="H25" s="30" t="s">
        <v>49</v>
      </c>
    </row>
    <row r="26" spans="2:11" x14ac:dyDescent="0.25">
      <c r="B26" s="3" t="s">
        <v>42</v>
      </c>
      <c r="C26" s="39">
        <v>228124.00519999999</v>
      </c>
      <c r="F26" s="3" t="s">
        <v>42</v>
      </c>
      <c r="G26" s="39">
        <v>5983801.3747999873</v>
      </c>
      <c r="H26" s="39" t="str" cm="1">
        <f t="array" ref="H26">IFERROR(_xlfn.IFS($K$26=G26,G26,$K$28=G26,G26,G26=$K$27,G26),"")</f>
        <v/>
      </c>
      <c r="J26" s="2">
        <v>1</v>
      </c>
      <c r="K26" s="39">
        <f>LARGE(G26:G32,J26)</f>
        <v>6417223.5029999949</v>
      </c>
    </row>
    <row r="27" spans="2:11" x14ac:dyDescent="0.25">
      <c r="B27" s="3" t="s">
        <v>43</v>
      </c>
      <c r="C27" s="39">
        <v>313626.75469999993</v>
      </c>
      <c r="F27" s="3" t="s">
        <v>43</v>
      </c>
      <c r="G27" s="39">
        <v>5954860.5016000187</v>
      </c>
      <c r="H27" s="39" t="str" cm="1">
        <f t="array" ref="H27">IFERROR(_xlfn.IFS($K$26=G27,G27,$K$28=G27,G27,G27=$K$27,G27),"")</f>
        <v/>
      </c>
      <c r="J27" s="2">
        <v>2</v>
      </c>
      <c r="K27" s="39">
        <f>LARGE(G27:G33,J27)</f>
        <v>6365340.8778000493</v>
      </c>
    </row>
    <row r="28" spans="2:11" x14ac:dyDescent="0.25">
      <c r="B28" s="3" t="s">
        <v>44</v>
      </c>
      <c r="C28" s="39">
        <v>453652.90189999976</v>
      </c>
      <c r="F28" s="3" t="s">
        <v>44</v>
      </c>
      <c r="G28" s="39">
        <v>5862122.0663000084</v>
      </c>
      <c r="H28" s="39" t="str" cm="1">
        <f t="array" ref="H28">IFERROR(_xlfn.IFS($K$26=G28,G28,$K$28=G28,G28,G28=$K$27,G28),"")</f>
        <v/>
      </c>
      <c r="J28" s="2">
        <v>3</v>
      </c>
      <c r="K28" s="39">
        <f t="shared" ref="K27:K28" si="2">LARGE(G28:G34,J28)</f>
        <v>6061244.2484000167</v>
      </c>
    </row>
    <row r="29" spans="2:11" x14ac:dyDescent="0.25">
      <c r="B29" s="3" t="s">
        <v>45</v>
      </c>
      <c r="C29" s="39">
        <v>660264.76379999972</v>
      </c>
      <c r="F29" s="3" t="s">
        <v>45</v>
      </c>
      <c r="G29" s="39">
        <v>5902518.0923000053</v>
      </c>
      <c r="H29" s="39" t="str" cm="1">
        <f t="array" ref="H29">IFERROR(_xlfn.IFS($K$26=G29,G29,$K$28=G29,G29,G29=$K$27,G29),"")</f>
        <v/>
      </c>
    </row>
    <row r="30" spans="2:11" x14ac:dyDescent="0.25">
      <c r="B30" s="3" t="s">
        <v>46</v>
      </c>
      <c r="C30" s="39">
        <v>370252.74789999984</v>
      </c>
      <c r="F30" s="3" t="s">
        <v>46</v>
      </c>
      <c r="G30" s="39">
        <v>6365340.8778000493</v>
      </c>
      <c r="H30" s="39" cm="1">
        <f t="array" ref="H30">IFERROR(_xlfn.IFS($K$26=G30,G30,$K$28=G30,G30,G30=$K$27,G30),"")</f>
        <v>6365340.8778000493</v>
      </c>
    </row>
    <row r="31" spans="2:11" x14ac:dyDescent="0.25">
      <c r="B31" s="3" t="s">
        <v>47</v>
      </c>
      <c r="C31" s="39">
        <v>359522.42739999981</v>
      </c>
      <c r="F31" s="3" t="s">
        <v>47</v>
      </c>
      <c r="G31" s="39">
        <v>6061244.2484000167</v>
      </c>
      <c r="H31" s="39" cm="1">
        <f t="array" ref="H31">IFERROR(_xlfn.IFS($K$26=G31,G31,$K$28=G31,G31,G31=$K$27,G31),"")</f>
        <v>6061244.2484000167</v>
      </c>
    </row>
    <row r="32" spans="2:11" x14ac:dyDescent="0.25">
      <c r="B32" s="3" t="s">
        <v>48</v>
      </c>
      <c r="C32" s="39">
        <v>337754.43989999982</v>
      </c>
      <c r="F32" s="3" t="s">
        <v>48</v>
      </c>
      <c r="G32" s="39">
        <v>6417223.5029999949</v>
      </c>
      <c r="H32" s="39" cm="1">
        <f t="array" ref="H32">IFERROR(_xlfn.IFS($K$26=G32,G32,$K$28=G32,G32,G32=$K$27,G32),"")</f>
        <v>6417223.5029999949</v>
      </c>
    </row>
    <row r="35" spans="2:8" x14ac:dyDescent="0.25">
      <c r="F35" s="40" t="s">
        <v>52</v>
      </c>
      <c r="G35" s="41"/>
      <c r="H35" s="42">
        <f>SUM(H26:H32)/SUM(G26:G32)*100</f>
        <v>44.289279189657371</v>
      </c>
    </row>
    <row r="42" spans="2:8" x14ac:dyDescent="0.25">
      <c r="B42" s="1" t="s">
        <v>50</v>
      </c>
      <c r="C42" s="2" t="s">
        <v>4</v>
      </c>
      <c r="D42" s="43" t="s">
        <v>55</v>
      </c>
    </row>
    <row r="43" spans="2:8" x14ac:dyDescent="0.25">
      <c r="B43" s="3" t="s">
        <v>53</v>
      </c>
      <c r="C43" s="39">
        <v>1609280.3750999991</v>
      </c>
      <c r="D43" s="26">
        <f>C43/SUM($C$43:$C$44)*100</f>
        <v>59.095238428830456</v>
      </c>
    </row>
    <row r="44" spans="2:8" x14ac:dyDescent="0.25">
      <c r="B44" s="3" t="s">
        <v>54</v>
      </c>
      <c r="C44" s="39">
        <v>1113917.6657</v>
      </c>
      <c r="D44" s="26">
        <f>C44/SUM($C$43:$C$44)*100</f>
        <v>40.904761571169544</v>
      </c>
    </row>
    <row r="47" spans="2:8" x14ac:dyDescent="0.25">
      <c r="B47" s="44" t="s">
        <v>56</v>
      </c>
      <c r="C47" s="45">
        <f>MAX(D43:D44)</f>
        <v>59.095238428830456</v>
      </c>
      <c r="D47" s="44" t="str">
        <f>INDEX(B43:B44,MATCH(C47,D43:D44,0))</f>
        <v>Weekday</v>
      </c>
    </row>
  </sheetData>
  <pageMargins left="0.7" right="0.7" top="0.75" bottom="0.75" header="0.3" footer="0.3"/>
  <ignoredErrors>
    <ignoredError sqref="K27:K28"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xml version="1.0" encoding="utf-8"?>
<?mso-contentType ?>
<FormTemplates xmlns="http://schemas.microsoft.com/sharepoint/v3/contenttype/forms">
  <Display>DocumentLibraryForm</Display>
  <Edit>DocumentLibraryForm</Edit>
  <New>DocumentLibraryForm</New>
</FormTemplates>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B7A43A5001ED034FB7AF0082E54C5F74" ma:contentTypeVersion="6" ma:contentTypeDescription="Create a new document." ma:contentTypeScope="" ma:versionID="18954ca4f791d333bd61d8a3ca5c2d2d">
  <xsd:schema xmlns:xsd="http://www.w3.org/2001/XMLSchema" xmlns:xs="http://www.w3.org/2001/XMLSchema" xmlns:p="http://schemas.microsoft.com/office/2006/metadata/properties" xmlns:ns3="7e00f86c-540e-4406-b06c-88bd927fdc76" targetNamespace="http://schemas.microsoft.com/office/2006/metadata/properties" ma:root="true" ma:fieldsID="a4ef0d2573b1c7a8c2c5080442c4e785" ns3:_="">
    <xsd:import namespace="7e00f86c-540e-4406-b06c-88bd927fdc76"/>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00f86c-540e-4406-b06c-88bd927fdc7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23.xml>��
</file>

<file path=customXml/item24.xml>��
</file>

<file path=customXml/item25.xml><?xml version="1.0" encoding="utf-8"?>
<p:properties xmlns:p="http://schemas.microsoft.com/office/2006/metadata/properties" xmlns:xsi="http://www.w3.org/2001/XMLSchema-instance" xmlns:pc="http://schemas.microsoft.com/office/infopath/2007/PartnerControls">
  <documentManagement>
    <_activity xmlns="7e00f86c-540e-4406-b06c-88bd927fdc76" xsi:nil="true"/>
  </documentManagement>
</p:properties>
</file>

<file path=customXml/item26.xml>��
</file>

<file path=customXml/item27.xml>��
</file>

<file path=customXml/itemProps1.xml><?xml version="1.0" encoding="utf-8"?>
<ds:datastoreItem xmlns:ds="http://schemas.openxmlformats.org/officeDocument/2006/customXml" ds:itemID="{8C1036F2-299A-4E5E-B6FF-EED5116B9F34}">
  <ds:schemaRefs/>
</ds:datastoreItem>
</file>

<file path=customXml/itemProps2.xml><?xml version="1.0" encoding="utf-8"?>
<ds:datastoreItem xmlns:ds="http://schemas.openxmlformats.org/officeDocument/2006/customXml" ds:itemID="{40983131-F616-4223-B0BD-A89FB2F4E985}">
  <ds:schemaRefs/>
</ds:datastoreItem>
</file>

<file path=customXml/itemProps3.xml><?xml version="1.0" encoding="utf-8"?>
<ds:datastoreItem xmlns:ds="http://schemas.openxmlformats.org/officeDocument/2006/customXml" ds:itemID="{D6789676-D51B-4B5E-9C7D-F86641559515}">
  <ds:schemaRefs/>
</ds:datastoreItem>
</file>

<file path=customXml/itemProps4.xml><?xml version="1.0" encoding="utf-8"?>
<ds:datastoreItem xmlns:ds="http://schemas.openxmlformats.org/officeDocument/2006/customXml" ds:itemID="{7545B9FA-C0A0-4881-8313-81203B36AD28}">
  <ds:schemaRefs/>
</ds:datastoreItem>
</file>

<file path=customXml/itemProps5.xml><?xml version="1.0" encoding="utf-8"?>
<ds:datastoreItem xmlns:ds="http://schemas.openxmlformats.org/officeDocument/2006/customXml" ds:itemID="{9799216C-38E2-4687-B5AF-7B48DCDAA4CB}">
  <ds:schemaRefs>
    <ds:schemaRef ds:uri="http://schemas.microsoft.com/sharepoint/v3/contenttype/forms"/>
  </ds:schemaRefs>
</ds:datastoreItem>
</file>

<file path=customXml/itemProps6.xml><?xml version="1.0" encoding="utf-8"?>
<ds:datastoreItem xmlns:ds="http://schemas.openxmlformats.org/officeDocument/2006/customXml" ds:itemID="{6818A3B0-A020-4D01-8059-F1A8788D15F0}">
  <ds:schemaRefs/>
</ds:datastoreItem>
</file>

<file path=customXml/itemProps7.xml><?xml version="1.0" encoding="utf-8"?>
<ds:datastoreItem xmlns:ds="http://schemas.openxmlformats.org/officeDocument/2006/customXml" ds:itemID="{83A46464-C770-4FFA-8FE1-474D3397816B}">
  <ds:schemaRefs/>
</ds:datastoreItem>
</file>

<file path=customXml/itemProps8.xml><?xml version="1.0" encoding="utf-8"?>
<ds:datastoreItem xmlns:ds="http://schemas.openxmlformats.org/officeDocument/2006/customXml" ds:itemID="{756595D8-7728-4CF6-8C90-BCEDADD14884}">
  <ds:schemaRefs/>
</ds:datastoreItem>
</file>

<file path=customXml/itemProps9.xml><?xml version="1.0" encoding="utf-8"?>
<ds:datastoreItem xmlns:ds="http://schemas.openxmlformats.org/officeDocument/2006/customXml" ds:itemID="{F1AE221B-CAB5-4752-850E-A2950442C191}">
  <ds:schemaRefs/>
</ds:datastoreItem>
</file>

<file path=customXml/itemProps10.xml><?xml version="1.0" encoding="utf-8"?>
<ds:datastoreItem xmlns:ds="http://schemas.openxmlformats.org/officeDocument/2006/customXml" ds:itemID="{033987B0-7016-449D-9296-A1D9EC1C7089}">
  <ds:schemaRefs/>
</ds:datastoreItem>
</file>

<file path=customXml/itemProps11.xml><?xml version="1.0" encoding="utf-8"?>
<ds:datastoreItem xmlns:ds="http://schemas.openxmlformats.org/officeDocument/2006/customXml" ds:itemID="{729BBBE3-34D2-44DD-8438-2249D42757CC}">
  <ds:schemaRefs/>
</ds:datastoreItem>
</file>

<file path=customXml/itemProps12.xml><?xml version="1.0" encoding="utf-8"?>
<ds:datastoreItem xmlns:ds="http://schemas.openxmlformats.org/officeDocument/2006/customXml" ds:itemID="{9E3F0618-A837-42CA-9197-E3B3E08C1CDB}">
  <ds:schemaRefs/>
</ds:datastoreItem>
</file>

<file path=customXml/itemProps13.xml><?xml version="1.0" encoding="utf-8"?>
<ds:datastoreItem xmlns:ds="http://schemas.openxmlformats.org/officeDocument/2006/customXml" ds:itemID="{46E50DF1-B816-48CB-9923-E521ED22C1AF}">
  <ds:schemaRefs/>
</ds:datastoreItem>
</file>

<file path=customXml/itemProps14.xml><?xml version="1.0" encoding="utf-8"?>
<ds:datastoreItem xmlns:ds="http://schemas.openxmlformats.org/officeDocument/2006/customXml" ds:itemID="{B8439692-E4CC-4700-AFE8-648EA82B5F92}">
  <ds:schemaRefs/>
</ds:datastoreItem>
</file>

<file path=customXml/itemProps15.xml><?xml version="1.0" encoding="utf-8"?>
<ds:datastoreItem xmlns:ds="http://schemas.openxmlformats.org/officeDocument/2006/customXml" ds:itemID="{81E43627-50C9-43EA-B5E6-7A327DDCB8E7}">
  <ds:schemaRefs/>
</ds:datastoreItem>
</file>

<file path=customXml/itemProps16.xml><?xml version="1.0" encoding="utf-8"?>
<ds:datastoreItem xmlns:ds="http://schemas.openxmlformats.org/officeDocument/2006/customXml" ds:itemID="{E077343D-085C-4458-9B84-6F97C78B886D}">
  <ds:schemaRefs/>
</ds:datastoreItem>
</file>

<file path=customXml/itemProps17.xml><?xml version="1.0" encoding="utf-8"?>
<ds:datastoreItem xmlns:ds="http://schemas.openxmlformats.org/officeDocument/2006/customXml" ds:itemID="{2262F8B8-95DD-4C5E-8176-5DB3062CB229}">
  <ds:schemaRefs/>
</ds:datastoreItem>
</file>

<file path=customXml/itemProps18.xml><?xml version="1.0" encoding="utf-8"?>
<ds:datastoreItem xmlns:ds="http://schemas.openxmlformats.org/officeDocument/2006/customXml" ds:itemID="{7BCBA34E-947D-4E10-93F4-23D3BDCD5692}">
  <ds:schemaRefs/>
</ds:datastoreItem>
</file>

<file path=customXml/itemProps19.xml><?xml version="1.0" encoding="utf-8"?>
<ds:datastoreItem xmlns:ds="http://schemas.openxmlformats.org/officeDocument/2006/customXml" ds:itemID="{99C7EE59-485B-4A5D-8535-34AA9C70F2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00f86c-540e-4406-b06c-88bd927fdc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FD0473A4-16E6-4DBF-A797-84774BD6E7E1}">
  <ds:schemaRefs/>
</ds:datastoreItem>
</file>

<file path=customXml/itemProps21.xml><?xml version="1.0" encoding="utf-8"?>
<ds:datastoreItem xmlns:ds="http://schemas.openxmlformats.org/officeDocument/2006/customXml" ds:itemID="{B254F57C-1CDD-4A9C-8DCF-29B4438B4FFD}">
  <ds:schemaRefs/>
</ds:datastoreItem>
</file>

<file path=customXml/itemProps22.xml><?xml version="1.0" encoding="utf-8"?>
<ds:datastoreItem xmlns:ds="http://schemas.openxmlformats.org/officeDocument/2006/customXml" ds:itemID="{FBE02025-4E8A-415C-A4B5-957DD431F121}">
  <ds:schemaRefs/>
</ds:datastoreItem>
</file>

<file path=customXml/itemProps23.xml><?xml version="1.0" encoding="utf-8"?>
<ds:datastoreItem xmlns:ds="http://schemas.openxmlformats.org/officeDocument/2006/customXml" ds:itemID="{482BFCF5-F16F-4021-BF3F-848651E518A1}">
  <ds:schemaRefs/>
</ds:datastoreItem>
</file>

<file path=customXml/itemProps24.xml><?xml version="1.0" encoding="utf-8"?>
<ds:datastoreItem xmlns:ds="http://schemas.openxmlformats.org/officeDocument/2006/customXml" ds:itemID="{6B67206D-8A36-4CA3-8A6B-A7CC932A4528}">
  <ds:schemaRefs/>
</ds:datastoreItem>
</file>

<file path=customXml/itemProps25.xml><?xml version="1.0" encoding="utf-8"?>
<ds:datastoreItem xmlns:ds="http://schemas.openxmlformats.org/officeDocument/2006/customXml" ds:itemID="{E060AADA-7A27-4D63-8B4E-D93BE7055210}">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7e00f86c-540e-4406-b06c-88bd927fdc76"/>
    <ds:schemaRef ds:uri="http://purl.org/dc/terms/"/>
    <ds:schemaRef ds:uri="http://schemas.openxmlformats.org/package/2006/metadata/core-properties"/>
    <ds:schemaRef ds:uri="http://www.w3.org/XML/1998/namespace"/>
    <ds:schemaRef ds:uri="http://purl.org/dc/dcmitype/"/>
  </ds:schemaRefs>
</ds:datastoreItem>
</file>

<file path=customXml/itemProps26.xml><?xml version="1.0" encoding="utf-8"?>
<ds:datastoreItem xmlns:ds="http://schemas.openxmlformats.org/officeDocument/2006/customXml" ds:itemID="{75C25886-0C15-4F7B-AE71-E27CF3A8D401}">
  <ds:schemaRefs/>
</ds:datastoreItem>
</file>

<file path=customXml/itemProps27.xml><?xml version="1.0" encoding="utf-8"?>
<ds:datastoreItem xmlns:ds="http://schemas.openxmlformats.org/officeDocument/2006/customXml" ds:itemID="{D8F824A3-E030-4AFE-838D-9AA8626F33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Time Anlysis - DashBoard</vt:lpstr>
      <vt:lpstr>Analysis -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ناصر محمد حسين محمد قمبر</dc:creator>
  <cp:lastModifiedBy>ناصر محمد حسين محمد قمبر</cp:lastModifiedBy>
  <dcterms:created xsi:type="dcterms:W3CDTF">2025-07-06T14:22:35Z</dcterms:created>
  <dcterms:modified xsi:type="dcterms:W3CDTF">2025-07-08T03:13:44Z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0x010100B7A43A5001ED034FB7AF0082E54C5F74</vt:lpwstr>
  </property>
</Properties>
</file>