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onso Sá\Desktop\Afonso\FEUP\3 Ano\RCOM\logsR\"/>
    </mc:Choice>
  </mc:AlternateContent>
  <xr:revisionPtr revIDLastSave="0" documentId="13_ncr:1_{86B3845E-F949-43A2-9C33-66D6F4E92A68}" xr6:coauthVersionLast="45" xr6:coauthVersionMax="45" xr10:uidLastSave="{00000000-0000-0000-0000-000000000000}"/>
  <bookViews>
    <workbookView xWindow="-108" yWindow="-108" windowWidth="23256" windowHeight="12576" xr2:uid="{9C937D2B-2A02-4013-870C-356656CB853B}"/>
  </bookViews>
  <sheets>
    <sheet name="Baud Rate" sheetId="1" r:id="rId1"/>
    <sheet name="BCC" sheetId="2" r:id="rId2"/>
    <sheet name="BCC2" sheetId="6" r:id="rId3"/>
    <sheet name="Packet Baud" sheetId="3" r:id="rId4"/>
    <sheet name="Packet Size" sheetId="4" r:id="rId5"/>
    <sheet name="Prop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8" i="1" l="1"/>
  <c r="H23" i="6"/>
  <c r="H21" i="2"/>
  <c r="F4" i="1"/>
  <c r="F5" i="1"/>
  <c r="F6" i="1"/>
  <c r="F7" i="1"/>
  <c r="F8" i="1"/>
  <c r="F9" i="1"/>
  <c r="F10" i="1"/>
  <c r="F3" i="1"/>
  <c r="E4" i="1"/>
  <c r="E5" i="1"/>
  <c r="E6" i="1"/>
  <c r="E7" i="1"/>
  <c r="E8" i="1"/>
  <c r="E9" i="1"/>
  <c r="E10" i="1"/>
  <c r="E3" i="1"/>
  <c r="G12" i="5"/>
  <c r="H12" i="5" s="1"/>
  <c r="G11" i="5"/>
  <c r="H11" i="5" s="1"/>
  <c r="G10" i="5"/>
  <c r="H10" i="5" s="1"/>
  <c r="G9" i="5"/>
  <c r="H9" i="5" s="1"/>
  <c r="G8" i="5"/>
  <c r="H8" i="5" s="1"/>
  <c r="G7" i="5"/>
  <c r="H7" i="5" s="1"/>
  <c r="G6" i="5"/>
  <c r="H6" i="5" s="1"/>
  <c r="G5" i="5"/>
  <c r="H5" i="5" s="1"/>
  <c r="G4" i="5"/>
  <c r="H4" i="5" s="1"/>
  <c r="G3" i="5"/>
  <c r="H3" i="5" s="1"/>
  <c r="G34" i="5"/>
  <c r="H34" i="5" s="1"/>
  <c r="G33" i="5"/>
  <c r="H33" i="5" s="1"/>
  <c r="H32" i="5"/>
  <c r="G32" i="5"/>
  <c r="H31" i="5"/>
  <c r="G31" i="5"/>
  <c r="G30" i="5"/>
  <c r="H30" i="5" s="1"/>
  <c r="G29" i="5"/>
  <c r="H29" i="5" s="1"/>
  <c r="G28" i="5"/>
  <c r="H28" i="5" s="1"/>
  <c r="G27" i="5"/>
  <c r="H27" i="5" s="1"/>
  <c r="H26" i="5"/>
  <c r="G26" i="5"/>
  <c r="G25" i="5"/>
  <c r="H25" i="5" s="1"/>
  <c r="G19" i="2" l="1"/>
  <c r="H7" i="2"/>
  <c r="H8" i="2"/>
  <c r="H9" i="2"/>
  <c r="H10" i="2"/>
  <c r="H11" i="2"/>
  <c r="H12" i="2"/>
  <c r="H13" i="2"/>
  <c r="H14" i="2"/>
  <c r="H15" i="2"/>
  <c r="H16" i="2"/>
  <c r="H17" i="2"/>
  <c r="H18" i="2"/>
  <c r="H5" i="2"/>
  <c r="H19" i="2" l="1"/>
  <c r="F19" i="2" s="1"/>
  <c r="H21" i="6"/>
  <c r="G21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D21" i="6"/>
  <c r="E21" i="6"/>
  <c r="F21" i="6" l="1"/>
  <c r="G13" i="5"/>
  <c r="H13" i="5" s="1"/>
  <c r="G14" i="5"/>
  <c r="H14" i="5" s="1"/>
  <c r="G15" i="5"/>
  <c r="H15" i="5" s="1"/>
  <c r="G16" i="5"/>
  <c r="H16" i="5" s="1"/>
  <c r="G17" i="5"/>
  <c r="H17" i="5" s="1"/>
  <c r="G18" i="5"/>
  <c r="H18" i="5" s="1"/>
  <c r="D20" i="6"/>
  <c r="E20" i="6"/>
  <c r="D18" i="6"/>
  <c r="D19" i="6"/>
  <c r="D17" i="6"/>
  <c r="D16" i="6"/>
  <c r="E15" i="6"/>
  <c r="E16" i="6" s="1"/>
  <c r="E17" i="6" s="1"/>
  <c r="E19" i="6" s="1"/>
  <c r="D15" i="6"/>
  <c r="D14" i="6"/>
  <c r="D13" i="6"/>
  <c r="D12" i="6"/>
  <c r="D11" i="6"/>
  <c r="D10" i="6"/>
  <c r="D9" i="6"/>
  <c r="D8" i="6"/>
  <c r="D7" i="6"/>
  <c r="D6" i="6"/>
  <c r="D5" i="6"/>
  <c r="D4" i="6"/>
  <c r="D3" i="6"/>
  <c r="C7" i="4" l="1"/>
  <c r="C8" i="4" s="1"/>
  <c r="C5" i="4"/>
  <c r="C6" i="4" s="1"/>
  <c r="C4" i="4"/>
  <c r="F3" i="3"/>
  <c r="F4" i="3"/>
  <c r="F5" i="3"/>
  <c r="F6" i="3"/>
  <c r="D11" i="2"/>
  <c r="D12" i="2"/>
  <c r="D13" i="2"/>
  <c r="D14" i="2"/>
  <c r="D15" i="2"/>
  <c r="D16" i="2"/>
  <c r="D17" i="2"/>
  <c r="D18" i="2"/>
  <c r="E16" i="2"/>
  <c r="E17" i="2" s="1"/>
  <c r="E18" i="2" s="1"/>
  <c r="E15" i="2"/>
  <c r="D9" i="2"/>
  <c r="D10" i="2"/>
  <c r="D3" i="2"/>
  <c r="D4" i="2"/>
  <c r="D5" i="2"/>
  <c r="D6" i="2"/>
  <c r="D7" i="2"/>
  <c r="D8" i="2"/>
  <c r="C8" i="1"/>
  <c r="C7" i="1"/>
  <c r="C6" i="1"/>
  <c r="C5" i="1"/>
</calcChain>
</file>

<file path=xl/sharedStrings.xml><?xml version="1.0" encoding="utf-8"?>
<sst xmlns="http://schemas.openxmlformats.org/spreadsheetml/2006/main" count="37" uniqueCount="16">
  <si>
    <t>Time (s)</t>
  </si>
  <si>
    <t>Total Size (B)</t>
  </si>
  <si>
    <t>Packet Size (B)</t>
  </si>
  <si>
    <t>Baud Rate (b/s)</t>
  </si>
  <si>
    <t>Retries</t>
  </si>
  <si>
    <t>Probability (%)</t>
  </si>
  <si>
    <t>Ratio</t>
  </si>
  <si>
    <t>S</t>
  </si>
  <si>
    <t>MAX_RETRIES</t>
  </si>
  <si>
    <t>Time/Ret</t>
  </si>
  <si>
    <t>Baud Rate (b/S)</t>
  </si>
  <si>
    <t>Time (S)</t>
  </si>
  <si>
    <t>Tf (S)</t>
  </si>
  <si>
    <r>
      <t>Propagation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S)</t>
    </r>
  </si>
  <si>
    <t>R (b/s)</t>
  </si>
  <si>
    <t>S = R / C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</si>
</sst>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</a:t>
            </a:r>
            <a:r>
              <a:rPr lang="en-GB" baseline="0"/>
              <a:t> / Baud Rate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'Baud Rate'!$C$3:$C$10</c:f>
              <c:numCache>
                <c:formatCode>General</c:formatCode>
                <c:ptCount val="8"/>
                <c:pt idx="0">
                  <c:v>1200</c:v>
                </c:pt>
                <c:pt idx="1">
                  <c:v>2400</c:v>
                </c:pt>
                <c:pt idx="2">
                  <c:v>4800</c:v>
                </c:pt>
                <c:pt idx="3">
                  <c:v>9600</c:v>
                </c:pt>
                <c:pt idx="4">
                  <c:v>19200</c:v>
                </c:pt>
                <c:pt idx="5">
                  <c:v>38400</c:v>
                </c:pt>
                <c:pt idx="6">
                  <c:v>57600</c:v>
                </c:pt>
                <c:pt idx="7">
                  <c:v>115200</c:v>
                </c:pt>
              </c:numCache>
            </c:numRef>
          </c:xVal>
          <c:yVal>
            <c:numRef>
              <c:f>'Baud Rate'!$D$3:$D$10</c:f>
              <c:numCache>
                <c:formatCode>General</c:formatCode>
                <c:ptCount val="8"/>
                <c:pt idx="0">
                  <c:v>97.462157000000005</c:v>
                </c:pt>
                <c:pt idx="1">
                  <c:v>50.178409000000002</c:v>
                </c:pt>
                <c:pt idx="2">
                  <c:v>25.090371000000001</c:v>
                </c:pt>
                <c:pt idx="3">
                  <c:v>12.550926</c:v>
                </c:pt>
                <c:pt idx="4">
                  <c:v>6.2815000000000003</c:v>
                </c:pt>
                <c:pt idx="5">
                  <c:v>3.146274</c:v>
                </c:pt>
                <c:pt idx="6">
                  <c:v>2.1004830000000001</c:v>
                </c:pt>
                <c:pt idx="7">
                  <c:v>1.056057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93-4368-9F43-CF475B1C3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887304"/>
        <c:axId val="530888288"/>
      </c:scatterChart>
      <c:valAx>
        <c:axId val="530887304"/>
        <c:scaling>
          <c:orientation val="minMax"/>
          <c:max val="1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Baud</a:t>
                </a:r>
                <a:r>
                  <a:rPr lang="en-GB" baseline="0"/>
                  <a:t> Rate (b/s)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88288"/>
        <c:crosses val="autoZero"/>
        <c:crossBetween val="midCat"/>
      </c:valAx>
      <c:valAx>
        <c:axId val="53088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87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BCC 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BCC!$E$3:$E$18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35</c:v>
                </c:pt>
                <c:pt idx="10">
                  <c:v>40</c:v>
                </c:pt>
                <c:pt idx="11">
                  <c:v>50</c:v>
                </c:pt>
                <c:pt idx="12">
                  <c:v>60</c:v>
                </c:pt>
                <c:pt idx="13">
                  <c:v>70</c:v>
                </c:pt>
                <c:pt idx="14">
                  <c:v>80</c:v>
                </c:pt>
                <c:pt idx="15">
                  <c:v>90</c:v>
                </c:pt>
              </c:numCache>
            </c:numRef>
          </c:xVal>
          <c:yVal>
            <c:numRef>
              <c:f>BCC!$F$3:$F$18</c:f>
              <c:numCache>
                <c:formatCode>General</c:formatCode>
                <c:ptCount val="16"/>
                <c:pt idx="0">
                  <c:v>3.100527</c:v>
                </c:pt>
                <c:pt idx="1">
                  <c:v>3.1007370000000001</c:v>
                </c:pt>
                <c:pt idx="2">
                  <c:v>6.1002150000000004</c:v>
                </c:pt>
                <c:pt idx="3">
                  <c:v>3.0998169999999998</c:v>
                </c:pt>
                <c:pt idx="4">
                  <c:v>15.100555</c:v>
                </c:pt>
                <c:pt idx="5">
                  <c:v>21.100999000000002</c:v>
                </c:pt>
                <c:pt idx="6">
                  <c:v>42.097830999999999</c:v>
                </c:pt>
                <c:pt idx="7">
                  <c:v>33.096496000000002</c:v>
                </c:pt>
                <c:pt idx="8">
                  <c:v>45.098647999999997</c:v>
                </c:pt>
                <c:pt idx="9">
                  <c:v>63.098664999999997</c:v>
                </c:pt>
                <c:pt idx="10">
                  <c:v>105.09878399999999</c:v>
                </c:pt>
                <c:pt idx="11">
                  <c:v>105.098527</c:v>
                </c:pt>
                <c:pt idx="12">
                  <c:v>198.10027500000001</c:v>
                </c:pt>
                <c:pt idx="13">
                  <c:v>228.10018299999999</c:v>
                </c:pt>
                <c:pt idx="14">
                  <c:v>483.10403600000001</c:v>
                </c:pt>
                <c:pt idx="15">
                  <c:v>1215.1137779999999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5C-4AFA-B451-D45DFA3FD8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642360"/>
        <c:axId val="538642688"/>
      </c:scatterChart>
      <c:valAx>
        <c:axId val="538642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Error</a:t>
                </a:r>
                <a:r>
                  <a:rPr lang="en-GB" baseline="0"/>
                  <a:t> Probability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642688"/>
        <c:crosses val="autoZero"/>
        <c:crossBetween val="midCat"/>
      </c:valAx>
      <c:valAx>
        <c:axId val="53864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642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BCC2 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'BCC2'!$E$3:$E$20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35</c:v>
                </c:pt>
                <c:pt idx="10">
                  <c:v>40</c:v>
                </c:pt>
                <c:pt idx="11">
                  <c:v>50</c:v>
                </c:pt>
                <c:pt idx="12">
                  <c:v>60</c:v>
                </c:pt>
                <c:pt idx="13">
                  <c:v>70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</c:numCache>
            </c:numRef>
          </c:xVal>
          <c:yVal>
            <c:numRef>
              <c:f>'BCC2'!$F$3:$F$20</c:f>
              <c:numCache>
                <c:formatCode>General</c:formatCode>
                <c:ptCount val="18"/>
                <c:pt idx="0">
                  <c:v>0.26881899999999997</c:v>
                </c:pt>
                <c:pt idx="1">
                  <c:v>0.30391299999999999</c:v>
                </c:pt>
                <c:pt idx="2">
                  <c:v>0.28281499999999998</c:v>
                </c:pt>
                <c:pt idx="3">
                  <c:v>0.33423399999999998</c:v>
                </c:pt>
                <c:pt idx="4">
                  <c:v>0.33077000000000001</c:v>
                </c:pt>
                <c:pt idx="5">
                  <c:v>0.29513200000000001</c:v>
                </c:pt>
                <c:pt idx="6">
                  <c:v>0.33094600000000002</c:v>
                </c:pt>
                <c:pt idx="7">
                  <c:v>0.38511099999999998</c:v>
                </c:pt>
                <c:pt idx="8">
                  <c:v>0.41822199999999998</c:v>
                </c:pt>
                <c:pt idx="9">
                  <c:v>0.416823</c:v>
                </c:pt>
                <c:pt idx="10">
                  <c:v>0.47248400000000002</c:v>
                </c:pt>
                <c:pt idx="11">
                  <c:v>0.534968</c:v>
                </c:pt>
                <c:pt idx="12">
                  <c:v>0.62693100000000002</c:v>
                </c:pt>
                <c:pt idx="13">
                  <c:v>1.0689249999999999</c:v>
                </c:pt>
                <c:pt idx="14">
                  <c:v>1.6312869999999999</c:v>
                </c:pt>
                <c:pt idx="15">
                  <c:v>2.2545470000000001</c:v>
                </c:pt>
                <c:pt idx="16">
                  <c:v>3.0564309999999999</c:v>
                </c:pt>
                <c:pt idx="17">
                  <c:v>6.8710699999999996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D1-4B8A-8B10-762CBF271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056256"/>
        <c:axId val="566455128"/>
      </c:scatterChart>
      <c:valAx>
        <c:axId val="567056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Probability</a:t>
                </a:r>
                <a:r>
                  <a:rPr lang="en-GB" baseline="0"/>
                  <a:t> (%)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455128"/>
        <c:crosses val="autoZero"/>
        <c:crossBetween val="midCat"/>
      </c:valAx>
      <c:valAx>
        <c:axId val="566455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6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Packet</a:t>
            </a:r>
            <a:r>
              <a:rPr lang="en-GB" baseline="0"/>
              <a:t> Size / Time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'Packet Size'!$C$3:$C$8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xVal>
          <c:yVal>
            <c:numRef>
              <c:f>'Packet Size'!$E$3:$E$8</c:f>
              <c:numCache>
                <c:formatCode>General</c:formatCode>
                <c:ptCount val="6"/>
                <c:pt idx="0">
                  <c:v>3.0964809999999998</c:v>
                </c:pt>
                <c:pt idx="1">
                  <c:v>2.9850319999999999</c:v>
                </c:pt>
                <c:pt idx="2">
                  <c:v>2.9317470000000001</c:v>
                </c:pt>
                <c:pt idx="3">
                  <c:v>2.9071189999999998</c:v>
                </c:pt>
                <c:pt idx="4">
                  <c:v>2.8930709999999999</c:v>
                </c:pt>
                <c:pt idx="5">
                  <c:v>2.887858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19-4D2C-B12F-27660D70B2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870280"/>
        <c:axId val="406870608"/>
      </c:scatterChart>
      <c:valAx>
        <c:axId val="406870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Packet Size (B)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870608"/>
        <c:crosses val="autoZero"/>
        <c:crossBetween val="midCat"/>
      </c:valAx>
      <c:valAx>
        <c:axId val="40687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870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Baud Rate - 38400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Prop!$E$3:$E$8</c:f>
              <c:numCache>
                <c:formatCode>General</c:formatCode>
                <c:ptCount val="6"/>
                <c:pt idx="0">
                  <c:v>100000</c:v>
                </c:pt>
                <c:pt idx="1">
                  <c:v>200000</c:v>
                </c:pt>
                <c:pt idx="2">
                  <c:v>500000</c:v>
                </c:pt>
                <c:pt idx="3">
                  <c:v>999999</c:v>
                </c:pt>
                <c:pt idx="4">
                  <c:v>1000</c:v>
                </c:pt>
                <c:pt idx="5">
                  <c:v>10000</c:v>
                </c:pt>
              </c:numCache>
            </c:numRef>
          </c:xVal>
          <c:yVal>
            <c:numRef>
              <c:f>Prop!$F$3:$F$8</c:f>
              <c:numCache>
                <c:formatCode>General</c:formatCode>
                <c:ptCount val="6"/>
                <c:pt idx="0">
                  <c:v>10.590280999999999</c:v>
                </c:pt>
                <c:pt idx="1">
                  <c:v>14.990098</c:v>
                </c:pt>
                <c:pt idx="2">
                  <c:v>28.190228000000001</c:v>
                </c:pt>
                <c:pt idx="3">
                  <c:v>50.190219999999997</c:v>
                </c:pt>
                <c:pt idx="4">
                  <c:v>3.1441340000000002</c:v>
                </c:pt>
                <c:pt idx="5">
                  <c:v>3.5398339999999999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E7-4321-AD92-27CDF6B6A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092888"/>
        <c:axId val="611094200"/>
      </c:scatterChart>
      <c:valAx>
        <c:axId val="611092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Propagation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094200"/>
        <c:crosses val="autoZero"/>
        <c:crossBetween val="midCat"/>
      </c:valAx>
      <c:valAx>
        <c:axId val="61109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092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Baud Rate</a:t>
            </a:r>
            <a:r>
              <a:rPr lang="en-GB" baseline="0"/>
              <a:t> - 19200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Prop!$E$9:$E$12</c:f>
              <c:numCache>
                <c:formatCode>General</c:formatCode>
                <c:ptCount val="4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</c:numCache>
            </c:numRef>
          </c:xVal>
          <c:yVal>
            <c:numRef>
              <c:f>Prop!$F$9:$F$12</c:f>
              <c:numCache>
                <c:formatCode>General</c:formatCode>
                <c:ptCount val="4"/>
                <c:pt idx="0">
                  <c:v>7.5013579999999997</c:v>
                </c:pt>
                <c:pt idx="1">
                  <c:v>11.901369000000001</c:v>
                </c:pt>
                <c:pt idx="2">
                  <c:v>16.301155999999999</c:v>
                </c:pt>
                <c:pt idx="3">
                  <c:v>20.701112999999999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63-465E-B8DE-21F97CFD50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509792"/>
        <c:axId val="416510120"/>
      </c:scatterChart>
      <c:valAx>
        <c:axId val="416509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510120"/>
        <c:crosses val="autoZero"/>
        <c:crossBetween val="midCat"/>
      </c:valAx>
      <c:valAx>
        <c:axId val="416510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509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Baud Rate - 57600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Prop!$E$13:$E$15</c:f>
              <c:numCache>
                <c:formatCode>General</c:formatCode>
                <c:ptCount val="3"/>
                <c:pt idx="0">
                  <c:v>100000</c:v>
                </c:pt>
                <c:pt idx="1">
                  <c:v>500000</c:v>
                </c:pt>
                <c:pt idx="2">
                  <c:v>999999</c:v>
                </c:pt>
              </c:numCache>
            </c:numRef>
          </c:xVal>
          <c:yVal>
            <c:numRef>
              <c:f>Prop!$F$13:$F$15</c:f>
              <c:numCache>
                <c:formatCode>General</c:formatCode>
                <c:ptCount val="3"/>
                <c:pt idx="0">
                  <c:v>6.4697209999999998</c:v>
                </c:pt>
                <c:pt idx="1">
                  <c:v>24.071021999999999</c:v>
                </c:pt>
                <c:pt idx="2">
                  <c:v>46.071395000000003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07-4A76-96C7-4934926D5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4562160"/>
        <c:axId val="344562488"/>
      </c:scatterChart>
      <c:valAx>
        <c:axId val="34456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562488"/>
        <c:crosses val="autoZero"/>
        <c:crossBetween val="midCat"/>
      </c:valAx>
      <c:valAx>
        <c:axId val="344562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562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Baud</a:t>
            </a:r>
            <a:r>
              <a:rPr lang="en-GB" baseline="0"/>
              <a:t> Rate - 115200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Prop!$E$16:$E$18</c:f>
              <c:numCache>
                <c:formatCode>General</c:formatCode>
                <c:ptCount val="3"/>
                <c:pt idx="0">
                  <c:v>100000</c:v>
                </c:pt>
                <c:pt idx="1">
                  <c:v>500000</c:v>
                </c:pt>
                <c:pt idx="2">
                  <c:v>999999</c:v>
                </c:pt>
              </c:numCache>
            </c:numRef>
          </c:xVal>
          <c:yVal>
            <c:numRef>
              <c:f>Prop!$F$16:$F$18</c:f>
              <c:numCache>
                <c:formatCode>General</c:formatCode>
                <c:ptCount val="3"/>
                <c:pt idx="0">
                  <c:v>5.4410600000000002</c:v>
                </c:pt>
                <c:pt idx="1">
                  <c:v>23.041561999999999</c:v>
                </c:pt>
                <c:pt idx="2">
                  <c:v>45.040089000000002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0C-4FB8-B113-482FC1464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045032"/>
        <c:axId val="412047328"/>
      </c:scatterChart>
      <c:valAx>
        <c:axId val="412045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047328"/>
        <c:crosses val="autoZero"/>
        <c:crossBetween val="midCat"/>
      </c:valAx>
      <c:valAx>
        <c:axId val="41204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045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1074419</xdr:colOff>
      <xdr:row>11</xdr:row>
      <xdr:rowOff>2856</xdr:rowOff>
    </xdr:from>
    <xdr:to>
      <xdr:col>5</xdr:col>
      <xdr:colOff>470535</xdr:colOff>
      <xdr:row>26</xdr:row>
      <xdr:rowOff>951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B33AA03-4A4E-455E-8492-C31B2E88DE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164782</xdr:rowOff>
    </xdr:from>
    <xdr:to>
      <xdr:col>16</xdr:col>
      <xdr:colOff>304800</xdr:colOff>
      <xdr:row>16</xdr:row>
      <xdr:rowOff>58102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D0AD2CA-C710-43E9-96B5-C07718F5AA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16</xdr:col>
      <xdr:colOff>304800</xdr:colOff>
      <xdr:row>17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E2DA517-97C4-4BE4-9C96-9C89D53B10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4762</xdr:rowOff>
    </xdr:from>
    <xdr:to>
      <xdr:col>13</xdr:col>
      <xdr:colOff>304800</xdr:colOff>
      <xdr:row>15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605BC1E-EB70-4F84-95A2-B6AB7AF86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34</xdr:row>
      <xdr:rowOff>18097</xdr:rowOff>
    </xdr:from>
    <xdr:to>
      <xdr:col>12</xdr:col>
      <xdr:colOff>411480</xdr:colOff>
      <xdr:row>48</xdr:row>
      <xdr:rowOff>86677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1A68E2B-3318-42DC-8694-AB89326C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601980</xdr:colOff>
      <xdr:row>34</xdr:row>
      <xdr:rowOff>18097</xdr:rowOff>
    </xdr:from>
    <xdr:to>
      <xdr:col>5</xdr:col>
      <xdr:colOff>266700</xdr:colOff>
      <xdr:row>48</xdr:row>
      <xdr:rowOff>86677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8356C76-D9BB-46BF-A46A-ED8956A5A7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601980</xdr:colOff>
      <xdr:row>49</xdr:row>
      <xdr:rowOff>20002</xdr:rowOff>
    </xdr:from>
    <xdr:to>
      <xdr:col>5</xdr:col>
      <xdr:colOff>266700</xdr:colOff>
      <xdr:row>63</xdr:row>
      <xdr:rowOff>96202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595AB2-03C4-46DA-B953-7E8547F071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571500</xdr:colOff>
      <xdr:row>49</xdr:row>
      <xdr:rowOff>29527</xdr:rowOff>
    </xdr:from>
    <xdr:to>
      <xdr:col>12</xdr:col>
      <xdr:colOff>411480</xdr:colOff>
      <xdr:row>63</xdr:row>
      <xdr:rowOff>105727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B711694-1B11-433E-BA4F-A4626B0F56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592E-1507-4D41-8635-AFFEA36C5439}">
  <dimension ref="A2:L10"/>
  <sheetViews>
    <sheetView tabSelected="1" zoomScaleNormal="100" workbookViewId="0">
      <selection activeCell="L10" sqref="L10"/>
    </sheetView>
  </sheetViews>
  <sheetFormatPr defaultRowHeight="14.4" x14ac:dyDescent="0.3"/>
  <cols>
    <col min="1" max="4" width="15.6640625" customWidth="1"/>
    <col min="5" max="5" width="16.109375" customWidth="1"/>
    <col min="6" max="6" width="15.5546875" customWidth="1"/>
  </cols>
  <sheetData>
    <row r="2" spans="1:12" x14ac:dyDescent="0.3">
      <c r="A2" s="5" t="s">
        <v>1</v>
      </c>
      <c r="B2" s="5" t="s">
        <v>2</v>
      </c>
      <c r="C2" s="5" t="s">
        <v>3</v>
      </c>
      <c r="D2" s="5" t="s">
        <v>0</v>
      </c>
      <c r="E2" s="5" t="s">
        <v>14</v>
      </c>
      <c r="F2" s="5" t="s">
        <v>15</v>
      </c>
    </row>
    <row r="3" spans="1:12" x14ac:dyDescent="0.3">
      <c r="A3" s="6">
        <v>10968</v>
      </c>
      <c r="B3" s="6">
        <v>256</v>
      </c>
      <c r="C3" s="6">
        <v>1200</v>
      </c>
      <c r="D3" s="6">
        <v>97.462157000000005</v>
      </c>
      <c r="E3" s="6">
        <f>(A3*8)/D3</f>
        <v>900.28789327943969</v>
      </c>
      <c r="F3" s="6">
        <f>(E3/C3)*100</f>
        <v>75.023991106619974</v>
      </c>
    </row>
    <row r="4" spans="1:12" x14ac:dyDescent="0.3">
      <c r="A4" s="6">
        <v>10968</v>
      </c>
      <c r="B4" s="6">
        <v>256</v>
      </c>
      <c r="C4" s="6">
        <v>2400</v>
      </c>
      <c r="D4" s="6">
        <v>50.178409000000002</v>
      </c>
      <c r="E4" s="6">
        <f t="shared" ref="E4:E10" si="0">(A4*8)/D4</f>
        <v>1748.640535812923</v>
      </c>
      <c r="F4" s="6">
        <f t="shared" ref="F4:F10" si="1">(E4/C4)*100</f>
        <v>72.860022325538452</v>
      </c>
    </row>
    <row r="5" spans="1:12" x14ac:dyDescent="0.3">
      <c r="A5" s="6">
        <v>10968</v>
      </c>
      <c r="B5" s="6">
        <v>256</v>
      </c>
      <c r="C5" s="6">
        <f>C4*2</f>
        <v>4800</v>
      </c>
      <c r="D5" s="6">
        <v>25.090371000000001</v>
      </c>
      <c r="E5" s="6">
        <f t="shared" si="0"/>
        <v>3497.1184762473222</v>
      </c>
      <c r="F5" s="6">
        <f t="shared" si="1"/>
        <v>72.856634921819207</v>
      </c>
    </row>
    <row r="6" spans="1:12" x14ac:dyDescent="0.3">
      <c r="A6" s="6">
        <v>10968</v>
      </c>
      <c r="B6" s="6">
        <v>256</v>
      </c>
      <c r="C6" s="6">
        <f>C5*2</f>
        <v>9600</v>
      </c>
      <c r="D6" s="6">
        <v>12.550926</v>
      </c>
      <c r="E6" s="6">
        <f t="shared" si="0"/>
        <v>6991.0379521001078</v>
      </c>
      <c r="F6" s="6">
        <f t="shared" si="1"/>
        <v>72.82331200104278</v>
      </c>
      <c r="L6" s="9"/>
    </row>
    <row r="7" spans="1:12" x14ac:dyDescent="0.3">
      <c r="A7" s="6">
        <v>10968</v>
      </c>
      <c r="B7" s="6">
        <v>256</v>
      </c>
      <c r="C7" s="6">
        <f>C6*2</f>
        <v>19200</v>
      </c>
      <c r="D7" s="6">
        <v>6.2815000000000003</v>
      </c>
      <c r="E7" s="6">
        <f t="shared" si="0"/>
        <v>13968.63806415665</v>
      </c>
      <c r="F7" s="6">
        <f t="shared" si="1"/>
        <v>72.753323250815882</v>
      </c>
    </row>
    <row r="8" spans="1:12" x14ac:dyDescent="0.3">
      <c r="A8" s="6">
        <v>10968</v>
      </c>
      <c r="B8" s="6">
        <v>256</v>
      </c>
      <c r="C8" s="6">
        <f>C7*2</f>
        <v>38400</v>
      </c>
      <c r="D8" s="6">
        <v>3.146274</v>
      </c>
      <c r="E8" s="6">
        <f t="shared" si="0"/>
        <v>27888.225882424733</v>
      </c>
      <c r="F8" s="6">
        <f t="shared" si="1"/>
        <v>72.625588235481075</v>
      </c>
      <c r="H8">
        <f>AVERAGE(F3:F10)</f>
        <v>72.948688288255212</v>
      </c>
    </row>
    <row r="9" spans="1:12" x14ac:dyDescent="0.3">
      <c r="A9" s="6">
        <v>10968</v>
      </c>
      <c r="B9" s="6">
        <v>256</v>
      </c>
      <c r="C9" s="6">
        <v>57600</v>
      </c>
      <c r="D9" s="6">
        <v>2.1004830000000001</v>
      </c>
      <c r="E9" s="6">
        <f t="shared" si="0"/>
        <v>41773.24929551917</v>
      </c>
      <c r="F9" s="6">
        <f t="shared" si="1"/>
        <v>72.523002249165231</v>
      </c>
    </row>
    <row r="10" spans="1:12" x14ac:dyDescent="0.3">
      <c r="A10" s="6">
        <v>10968</v>
      </c>
      <c r="B10" s="6">
        <v>256</v>
      </c>
      <c r="C10" s="6">
        <v>115200</v>
      </c>
      <c r="D10" s="6">
        <v>1.056057</v>
      </c>
      <c r="E10" s="6">
        <f t="shared" si="0"/>
        <v>83086.424312324045</v>
      </c>
      <c r="F10" s="6">
        <f t="shared" si="1"/>
        <v>72.12363221555907</v>
      </c>
      <c r="L10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88F73-2312-4D7C-A34F-83940718AA99}">
  <dimension ref="A2:H22"/>
  <sheetViews>
    <sheetView workbookViewId="0">
      <selection activeCell="H21" sqref="H21"/>
    </sheetView>
  </sheetViews>
  <sheetFormatPr defaultRowHeight="14.4" x14ac:dyDescent="0.3"/>
  <cols>
    <col min="1" max="1" width="12.21875" customWidth="1"/>
    <col min="2" max="2" width="15" customWidth="1"/>
    <col min="3" max="3" width="14.77734375" customWidth="1"/>
    <col min="4" max="7" width="15" customWidth="1"/>
    <col min="8" max="8" width="12.77734375" customWidth="1"/>
  </cols>
  <sheetData>
    <row r="2" spans="1:8" x14ac:dyDescent="0.3">
      <c r="A2" s="3"/>
      <c r="B2" s="5" t="s">
        <v>1</v>
      </c>
      <c r="C2" s="5" t="s">
        <v>2</v>
      </c>
      <c r="D2" s="5" t="s">
        <v>3</v>
      </c>
      <c r="E2" s="5" t="s">
        <v>5</v>
      </c>
      <c r="F2" s="5" t="s">
        <v>0</v>
      </c>
      <c r="G2" s="5" t="s">
        <v>4</v>
      </c>
      <c r="H2" s="5" t="s">
        <v>9</v>
      </c>
    </row>
    <row r="3" spans="1:8" x14ac:dyDescent="0.3">
      <c r="A3" s="4"/>
      <c r="B3" s="6">
        <v>10968</v>
      </c>
      <c r="C3" s="6">
        <v>256</v>
      </c>
      <c r="D3" s="6">
        <f>38400</f>
        <v>38400</v>
      </c>
      <c r="E3" s="6">
        <v>0</v>
      </c>
      <c r="F3" s="6">
        <v>3.100527</v>
      </c>
      <c r="G3" s="6">
        <v>0</v>
      </c>
      <c r="H3" s="7"/>
    </row>
    <row r="4" spans="1:8" x14ac:dyDescent="0.3">
      <c r="A4" s="3"/>
      <c r="B4" s="6">
        <v>10968</v>
      </c>
      <c r="C4" s="6">
        <v>256</v>
      </c>
      <c r="D4" s="6">
        <f>38400</f>
        <v>38400</v>
      </c>
      <c r="E4" s="6">
        <v>1</v>
      </c>
      <c r="F4" s="6">
        <v>3.1007370000000001</v>
      </c>
      <c r="G4" s="6">
        <v>0</v>
      </c>
      <c r="H4" s="7"/>
    </row>
    <row r="5" spans="1:8" x14ac:dyDescent="0.3">
      <c r="A5" s="3"/>
      <c r="B5" s="6">
        <v>10968</v>
      </c>
      <c r="C5" s="6">
        <v>256</v>
      </c>
      <c r="D5" s="6">
        <f>38400</f>
        <v>38400</v>
      </c>
      <c r="E5" s="6">
        <v>2</v>
      </c>
      <c r="F5" s="6">
        <v>6.1002150000000004</v>
      </c>
      <c r="G5" s="6">
        <v>1</v>
      </c>
      <c r="H5" s="7">
        <f>(F5-AVERAGE($F$3,$F$4,$F$6))/G5</f>
        <v>2.9998546666666672</v>
      </c>
    </row>
    <row r="6" spans="1:8" x14ac:dyDescent="0.3">
      <c r="A6" s="3"/>
      <c r="B6" s="6">
        <v>10968</v>
      </c>
      <c r="C6" s="6">
        <v>256</v>
      </c>
      <c r="D6" s="6">
        <f>38400</f>
        <v>38400</v>
      </c>
      <c r="E6" s="6">
        <v>5</v>
      </c>
      <c r="F6" s="6">
        <v>3.0998169999999998</v>
      </c>
      <c r="G6" s="6">
        <v>0</v>
      </c>
      <c r="H6" s="7"/>
    </row>
    <row r="7" spans="1:8" x14ac:dyDescent="0.3">
      <c r="A7" s="3"/>
      <c r="B7" s="6">
        <v>10968</v>
      </c>
      <c r="C7" s="6">
        <v>256</v>
      </c>
      <c r="D7" s="6">
        <f>38400</f>
        <v>38400</v>
      </c>
      <c r="E7" s="6">
        <v>10</v>
      </c>
      <c r="F7" s="6">
        <v>15.100555</v>
      </c>
      <c r="G7" s="6">
        <v>4</v>
      </c>
      <c r="H7" s="7">
        <f>(F7-AVERAGE($F$3,$F$4,$F$6))/G7</f>
        <v>3.0000486666666668</v>
      </c>
    </row>
    <row r="8" spans="1:8" x14ac:dyDescent="0.3">
      <c r="A8" s="3"/>
      <c r="B8" s="6">
        <v>10968</v>
      </c>
      <c r="C8" s="6">
        <v>256</v>
      </c>
      <c r="D8" s="6">
        <f>38400</f>
        <v>38400</v>
      </c>
      <c r="E8" s="6">
        <v>15</v>
      </c>
      <c r="F8" s="6">
        <v>21.100999000000002</v>
      </c>
      <c r="G8" s="6">
        <v>7</v>
      </c>
      <c r="H8" s="7">
        <f>(F8-AVERAGE($F$3,$F$4,$F$6))/G8</f>
        <v>2.5715198095238097</v>
      </c>
    </row>
    <row r="9" spans="1:8" x14ac:dyDescent="0.3">
      <c r="A9" s="3"/>
      <c r="B9" s="6">
        <v>10968</v>
      </c>
      <c r="C9" s="6">
        <v>256</v>
      </c>
      <c r="D9" s="6">
        <f>38400</f>
        <v>38400</v>
      </c>
      <c r="E9" s="6">
        <v>20</v>
      </c>
      <c r="F9" s="6">
        <v>42.097830999999999</v>
      </c>
      <c r="G9" s="6">
        <v>13</v>
      </c>
      <c r="H9" s="7">
        <f>(F9-AVERAGE($F$3,$F$4,$F$6))/G9</f>
        <v>2.9998054358974358</v>
      </c>
    </row>
    <row r="10" spans="1:8" x14ac:dyDescent="0.3">
      <c r="A10" s="3"/>
      <c r="B10" s="6">
        <v>10968</v>
      </c>
      <c r="C10" s="6">
        <v>256</v>
      </c>
      <c r="D10" s="6">
        <f>38400</f>
        <v>38400</v>
      </c>
      <c r="E10" s="6">
        <v>25</v>
      </c>
      <c r="F10" s="6">
        <v>33.096496000000002</v>
      </c>
      <c r="G10" s="6">
        <v>11</v>
      </c>
      <c r="H10" s="7">
        <f>(F10-AVERAGE($F$3,$F$4,$F$6))/G10</f>
        <v>2.7269214242424242</v>
      </c>
    </row>
    <row r="11" spans="1:8" x14ac:dyDescent="0.3">
      <c r="A11" s="3"/>
      <c r="B11" s="6">
        <v>10968</v>
      </c>
      <c r="C11" s="6">
        <v>256</v>
      </c>
      <c r="D11" s="6">
        <f>38400</f>
        <v>38400</v>
      </c>
      <c r="E11" s="6">
        <v>30</v>
      </c>
      <c r="F11" s="6">
        <v>45.098647999999997</v>
      </c>
      <c r="G11" s="6">
        <v>15</v>
      </c>
      <c r="H11" s="7">
        <f>(F11-AVERAGE($F$3,$F$4,$F$6))/G11</f>
        <v>2.7998858444444443</v>
      </c>
    </row>
    <row r="12" spans="1:8" x14ac:dyDescent="0.3">
      <c r="A12" s="3"/>
      <c r="B12" s="6">
        <v>10968</v>
      </c>
      <c r="C12" s="6">
        <v>256</v>
      </c>
      <c r="D12" s="6">
        <f>38400</f>
        <v>38400</v>
      </c>
      <c r="E12" s="6">
        <v>35</v>
      </c>
      <c r="F12" s="6">
        <v>63.098664999999997</v>
      </c>
      <c r="G12" s="6">
        <v>20</v>
      </c>
      <c r="H12" s="7">
        <f>(F12-AVERAGE($F$3,$F$4,$F$6))/G12</f>
        <v>2.9999152333333332</v>
      </c>
    </row>
    <row r="13" spans="1:8" x14ac:dyDescent="0.3">
      <c r="A13" s="3"/>
      <c r="B13" s="6">
        <v>10968</v>
      </c>
      <c r="C13" s="6">
        <v>256</v>
      </c>
      <c r="D13" s="6">
        <f>38400</f>
        <v>38400</v>
      </c>
      <c r="E13" s="6">
        <v>40</v>
      </c>
      <c r="F13" s="6">
        <v>105.09878399999999</v>
      </c>
      <c r="G13" s="6">
        <v>35</v>
      </c>
      <c r="H13" s="7">
        <f>(F13-AVERAGE($F$3,$F$4,$F$6))/G13</f>
        <v>2.914240676190476</v>
      </c>
    </row>
    <row r="14" spans="1:8" x14ac:dyDescent="0.3">
      <c r="A14" s="3"/>
      <c r="B14" s="6">
        <v>10968</v>
      </c>
      <c r="C14" s="6">
        <v>256</v>
      </c>
      <c r="D14" s="6">
        <f>38400</f>
        <v>38400</v>
      </c>
      <c r="E14" s="6">
        <v>50</v>
      </c>
      <c r="F14" s="6">
        <v>105.098527</v>
      </c>
      <c r="G14" s="6">
        <v>34</v>
      </c>
      <c r="H14" s="7">
        <f>(F14-AVERAGE($F$3,$F$4,$F$6))/G14</f>
        <v>2.999946078431373</v>
      </c>
    </row>
    <row r="15" spans="1:8" x14ac:dyDescent="0.3">
      <c r="A15" s="3"/>
      <c r="B15" s="6">
        <v>10968</v>
      </c>
      <c r="C15" s="6">
        <v>256</v>
      </c>
      <c r="D15" s="6">
        <f>38400</f>
        <v>38400</v>
      </c>
      <c r="E15" s="6">
        <f>E14+10</f>
        <v>60</v>
      </c>
      <c r="F15" s="6">
        <v>198.10027500000001</v>
      </c>
      <c r="G15" s="6">
        <v>67</v>
      </c>
      <c r="H15" s="7">
        <f>(F15-AVERAGE($F$3,$F$4,$F$6))/G15</f>
        <v>2.9104464875621892</v>
      </c>
    </row>
    <row r="16" spans="1:8" x14ac:dyDescent="0.3">
      <c r="A16" s="3"/>
      <c r="B16" s="6">
        <v>10968</v>
      </c>
      <c r="C16" s="6">
        <v>256</v>
      </c>
      <c r="D16" s="6">
        <f>38400</f>
        <v>38400</v>
      </c>
      <c r="E16" s="6">
        <f t="shared" ref="E16:E18" si="0">E15+10</f>
        <v>70</v>
      </c>
      <c r="F16" s="6">
        <v>228.10018299999999</v>
      </c>
      <c r="G16" s="6">
        <v>77</v>
      </c>
      <c r="H16" s="7">
        <f>(F16-AVERAGE($F$3,$F$4,$F$6))/G16</f>
        <v>2.9220756190476189</v>
      </c>
    </row>
    <row r="17" spans="1:8" x14ac:dyDescent="0.3">
      <c r="A17" s="3"/>
      <c r="B17" s="6">
        <v>10968</v>
      </c>
      <c r="C17" s="6">
        <v>256</v>
      </c>
      <c r="D17" s="6">
        <f>38400</f>
        <v>38400</v>
      </c>
      <c r="E17" s="6">
        <f t="shared" si="0"/>
        <v>80</v>
      </c>
      <c r="F17" s="6">
        <v>483.10403600000001</v>
      </c>
      <c r="G17" s="6">
        <v>160</v>
      </c>
      <c r="H17" s="7">
        <f>(F17-AVERAGE($F$3,$F$4,$F$6))/G17</f>
        <v>3.0000229729166668</v>
      </c>
    </row>
    <row r="18" spans="1:8" x14ac:dyDescent="0.3">
      <c r="A18" s="3"/>
      <c r="B18" s="6">
        <v>10968</v>
      </c>
      <c r="C18" s="6">
        <v>256</v>
      </c>
      <c r="D18" s="6">
        <f>38400</f>
        <v>38400</v>
      </c>
      <c r="E18" s="6">
        <f t="shared" si="0"/>
        <v>90</v>
      </c>
      <c r="F18" s="6">
        <v>1215.1137779999999</v>
      </c>
      <c r="G18" s="6">
        <v>411</v>
      </c>
      <c r="H18" s="7">
        <f>(F18-AVERAGE($F$3,$F$4,$F$6))/G18</f>
        <v>2.9489377558799674</v>
      </c>
    </row>
    <row r="19" spans="1:8" x14ac:dyDescent="0.3">
      <c r="B19" s="6">
        <v>10968</v>
      </c>
      <c r="C19" s="6">
        <v>256</v>
      </c>
      <c r="D19" s="6">
        <v>38400</v>
      </c>
      <c r="E19" s="6">
        <v>100</v>
      </c>
      <c r="F19" s="6">
        <f>AVERAGE($F$3,$F$4,$F$6)+D21*H19</f>
        <v>8724.7051305186578</v>
      </c>
      <c r="G19" s="6">
        <f>D21</f>
        <v>3000</v>
      </c>
      <c r="H19" s="8">
        <f>AVERAGE(H5,H7:H18)</f>
        <v>2.9072015900617747</v>
      </c>
    </row>
    <row r="20" spans="1:8" x14ac:dyDescent="0.3">
      <c r="C20" s="3"/>
      <c r="D20" s="3"/>
      <c r="E20" s="3"/>
      <c r="F20" s="3"/>
      <c r="G20" s="3"/>
      <c r="H20" s="3"/>
    </row>
    <row r="21" spans="1:8" x14ac:dyDescent="0.3">
      <c r="C21" t="s">
        <v>8</v>
      </c>
      <c r="D21" s="1">
        <v>3000</v>
      </c>
      <c r="E21" s="3"/>
      <c r="F21" s="3"/>
      <c r="G21" s="3"/>
      <c r="H21" s="3">
        <f>AVERAGE(H5,H7:H19)</f>
        <v>2.9072015900617747</v>
      </c>
    </row>
    <row r="22" spans="1:8" x14ac:dyDescent="0.3">
      <c r="C22" s="3"/>
      <c r="D22" s="3"/>
      <c r="E22" s="3"/>
      <c r="F22" s="3"/>
      <c r="G22" s="3"/>
      <c r="H22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C339A-AD53-482D-8B5F-F2EDB5EFEB48}">
  <dimension ref="B2:H24"/>
  <sheetViews>
    <sheetView zoomScale="85" zoomScaleNormal="85" workbookViewId="0">
      <selection activeCell="H23" sqref="H23"/>
    </sheetView>
  </sheetViews>
  <sheetFormatPr defaultRowHeight="14.4" x14ac:dyDescent="0.3"/>
  <cols>
    <col min="2" max="7" width="12.77734375" customWidth="1"/>
    <col min="11" max="11" width="8.88671875" customWidth="1"/>
  </cols>
  <sheetData>
    <row r="2" spans="2:8" x14ac:dyDescent="0.3">
      <c r="B2" s="1" t="s">
        <v>1</v>
      </c>
      <c r="C2" s="1" t="s">
        <v>2</v>
      </c>
      <c r="D2" s="1" t="s">
        <v>3</v>
      </c>
      <c r="E2" s="1" t="s">
        <v>5</v>
      </c>
      <c r="F2" s="1" t="s">
        <v>0</v>
      </c>
      <c r="G2" s="1" t="s">
        <v>4</v>
      </c>
    </row>
    <row r="3" spans="2:8" x14ac:dyDescent="0.3">
      <c r="B3" s="1">
        <v>10968</v>
      </c>
      <c r="C3" s="1">
        <v>256</v>
      </c>
      <c r="D3" s="1">
        <f>38400</f>
        <v>38400</v>
      </c>
      <c r="E3" s="1">
        <v>0</v>
      </c>
      <c r="F3" s="1">
        <v>0.26881899999999997</v>
      </c>
      <c r="G3" s="1">
        <v>0</v>
      </c>
    </row>
    <row r="4" spans="2:8" x14ac:dyDescent="0.3">
      <c r="B4" s="1">
        <v>10968</v>
      </c>
      <c r="C4" s="1">
        <v>256</v>
      </c>
      <c r="D4" s="1">
        <f>38400</f>
        <v>38400</v>
      </c>
      <c r="E4" s="1">
        <v>1</v>
      </c>
      <c r="F4" s="1">
        <v>0.30391299999999999</v>
      </c>
      <c r="G4" s="1">
        <v>1</v>
      </c>
    </row>
    <row r="5" spans="2:8" x14ac:dyDescent="0.3">
      <c r="B5" s="1">
        <v>10968</v>
      </c>
      <c r="C5" s="1">
        <v>256</v>
      </c>
      <c r="D5" s="1">
        <f>38400</f>
        <v>38400</v>
      </c>
      <c r="E5" s="1">
        <v>2</v>
      </c>
      <c r="F5" s="1">
        <v>0.28281499999999998</v>
      </c>
      <c r="G5" s="1">
        <v>0</v>
      </c>
    </row>
    <row r="6" spans="2:8" x14ac:dyDescent="0.3">
      <c r="B6" s="1">
        <v>10968</v>
      </c>
      <c r="C6" s="1">
        <v>256</v>
      </c>
      <c r="D6" s="1">
        <f>38400</f>
        <v>38400</v>
      </c>
      <c r="E6" s="1">
        <v>5</v>
      </c>
      <c r="F6" s="1">
        <v>0.33423399999999998</v>
      </c>
      <c r="G6" s="1">
        <v>3</v>
      </c>
      <c r="H6">
        <f t="shared" ref="H6:H19" si="0">(F6-$F$3)/G6</f>
        <v>2.1805000000000001E-2</v>
      </c>
    </row>
    <row r="7" spans="2:8" x14ac:dyDescent="0.3">
      <c r="B7" s="1">
        <v>10968</v>
      </c>
      <c r="C7" s="1">
        <v>256</v>
      </c>
      <c r="D7" s="1">
        <f>38400</f>
        <v>38400</v>
      </c>
      <c r="E7" s="1">
        <v>10</v>
      </c>
      <c r="F7" s="1">
        <v>0.33077000000000001</v>
      </c>
      <c r="G7" s="1">
        <v>6</v>
      </c>
      <c r="H7">
        <f t="shared" si="0"/>
        <v>1.0325166666666672E-2</v>
      </c>
    </row>
    <row r="8" spans="2:8" x14ac:dyDescent="0.3">
      <c r="B8" s="1">
        <v>10968</v>
      </c>
      <c r="C8" s="1">
        <v>256</v>
      </c>
      <c r="D8" s="1">
        <f>38400</f>
        <v>38400</v>
      </c>
      <c r="E8" s="1">
        <v>15</v>
      </c>
      <c r="F8" s="1">
        <v>0.29513200000000001</v>
      </c>
      <c r="G8" s="1">
        <v>4</v>
      </c>
      <c r="H8">
        <f t="shared" si="0"/>
        <v>6.5782500000000077E-3</v>
      </c>
    </row>
    <row r="9" spans="2:8" x14ac:dyDescent="0.3">
      <c r="B9" s="1">
        <v>10968</v>
      </c>
      <c r="C9" s="1">
        <v>256</v>
      </c>
      <c r="D9" s="1">
        <f>38400</f>
        <v>38400</v>
      </c>
      <c r="E9" s="1">
        <v>20</v>
      </c>
      <c r="F9" s="1">
        <v>0.33094600000000002</v>
      </c>
      <c r="G9" s="1">
        <v>14</v>
      </c>
      <c r="H9">
        <f t="shared" si="0"/>
        <v>4.4376428571428605E-3</v>
      </c>
    </row>
    <row r="10" spans="2:8" x14ac:dyDescent="0.3">
      <c r="B10" s="1">
        <v>10968</v>
      </c>
      <c r="C10" s="1">
        <v>256</v>
      </c>
      <c r="D10" s="1">
        <f>38400</f>
        <v>38400</v>
      </c>
      <c r="E10" s="1">
        <v>25</v>
      </c>
      <c r="F10" s="1">
        <v>0.38511099999999998</v>
      </c>
      <c r="G10" s="1">
        <v>15</v>
      </c>
      <c r="H10">
        <f t="shared" si="0"/>
        <v>7.7528000000000007E-3</v>
      </c>
    </row>
    <row r="11" spans="2:8" x14ac:dyDescent="0.3">
      <c r="B11" s="1">
        <v>10968</v>
      </c>
      <c r="C11" s="1">
        <v>256</v>
      </c>
      <c r="D11" s="1">
        <f>38400</f>
        <v>38400</v>
      </c>
      <c r="E11" s="1">
        <v>30</v>
      </c>
      <c r="F11" s="1">
        <v>0.41822199999999998</v>
      </c>
      <c r="G11" s="1">
        <v>20</v>
      </c>
      <c r="H11">
        <f t="shared" si="0"/>
        <v>7.4701500000000001E-3</v>
      </c>
    </row>
    <row r="12" spans="2:8" x14ac:dyDescent="0.3">
      <c r="B12" s="1">
        <v>10968</v>
      </c>
      <c r="C12" s="1">
        <v>256</v>
      </c>
      <c r="D12" s="1">
        <f>38400</f>
        <v>38400</v>
      </c>
      <c r="E12" s="1">
        <v>35</v>
      </c>
      <c r="F12" s="2">
        <v>0.416823</v>
      </c>
      <c r="G12" s="1">
        <v>24</v>
      </c>
      <c r="H12">
        <f t="shared" si="0"/>
        <v>6.1668333333333341E-3</v>
      </c>
    </row>
    <row r="13" spans="2:8" x14ac:dyDescent="0.3">
      <c r="B13" s="1">
        <v>10968</v>
      </c>
      <c r="C13" s="1">
        <v>256</v>
      </c>
      <c r="D13" s="1">
        <f>38400</f>
        <v>38400</v>
      </c>
      <c r="E13" s="1">
        <v>40</v>
      </c>
      <c r="F13" s="1">
        <v>0.47248400000000002</v>
      </c>
      <c r="G13" s="1">
        <v>31</v>
      </c>
      <c r="H13">
        <f t="shared" si="0"/>
        <v>6.5698387096774207E-3</v>
      </c>
    </row>
    <row r="14" spans="2:8" x14ac:dyDescent="0.3">
      <c r="B14" s="1">
        <v>10968</v>
      </c>
      <c r="C14" s="1">
        <v>256</v>
      </c>
      <c r="D14" s="1">
        <f>38400</f>
        <v>38400</v>
      </c>
      <c r="E14" s="1">
        <v>50</v>
      </c>
      <c r="F14" s="1">
        <v>0.534968</v>
      </c>
      <c r="G14" s="1">
        <v>42</v>
      </c>
      <c r="H14">
        <f t="shared" si="0"/>
        <v>6.3368809523809532E-3</v>
      </c>
    </row>
    <row r="15" spans="2:8" x14ac:dyDescent="0.3">
      <c r="B15" s="1">
        <v>10968</v>
      </c>
      <c r="C15" s="1">
        <v>256</v>
      </c>
      <c r="D15" s="1">
        <f>38400</f>
        <v>38400</v>
      </c>
      <c r="E15" s="1">
        <f>E14+10</f>
        <v>60</v>
      </c>
      <c r="F15" s="1">
        <v>0.62693100000000002</v>
      </c>
      <c r="G15" s="1">
        <v>61</v>
      </c>
      <c r="H15">
        <f t="shared" si="0"/>
        <v>5.8706885245901645E-3</v>
      </c>
    </row>
    <row r="16" spans="2:8" x14ac:dyDescent="0.3">
      <c r="B16" s="1">
        <v>10968</v>
      </c>
      <c r="C16" s="1">
        <v>256</v>
      </c>
      <c r="D16" s="1">
        <f>38400</f>
        <v>38400</v>
      </c>
      <c r="E16" s="1">
        <f t="shared" ref="E16" si="1">E15+10</f>
        <v>70</v>
      </c>
      <c r="F16" s="1">
        <v>1.0689249999999999</v>
      </c>
      <c r="G16" s="1">
        <v>113</v>
      </c>
      <c r="H16">
        <f t="shared" si="0"/>
        <v>7.0805840707964599E-3</v>
      </c>
    </row>
    <row r="17" spans="2:8" x14ac:dyDescent="0.3">
      <c r="B17" s="1">
        <v>10968</v>
      </c>
      <c r="C17" s="1">
        <v>256</v>
      </c>
      <c r="D17" s="1">
        <f>38400</f>
        <v>38400</v>
      </c>
      <c r="E17" s="1">
        <f>E16+10</f>
        <v>80</v>
      </c>
      <c r="F17" s="1">
        <v>1.6312869999999999</v>
      </c>
      <c r="G17" s="1">
        <v>189</v>
      </c>
      <c r="H17">
        <f t="shared" si="0"/>
        <v>7.2088253968253966E-3</v>
      </c>
    </row>
    <row r="18" spans="2:8" x14ac:dyDescent="0.3">
      <c r="B18" s="1">
        <v>10968</v>
      </c>
      <c r="C18" s="1">
        <v>256</v>
      </c>
      <c r="D18" s="1">
        <f>38400</f>
        <v>38400</v>
      </c>
      <c r="E18" s="1">
        <v>85</v>
      </c>
      <c r="F18" s="1">
        <v>2.2545470000000001</v>
      </c>
      <c r="G18" s="1">
        <v>321</v>
      </c>
      <c r="H18">
        <f t="shared" si="0"/>
        <v>6.1860685358255457E-3</v>
      </c>
    </row>
    <row r="19" spans="2:8" x14ac:dyDescent="0.3">
      <c r="B19" s="1">
        <v>10968</v>
      </c>
      <c r="C19" s="1">
        <v>256</v>
      </c>
      <c r="D19" s="1">
        <f>38400</f>
        <v>38400</v>
      </c>
      <c r="E19" s="1">
        <f>E17+10</f>
        <v>90</v>
      </c>
      <c r="F19" s="1">
        <v>3.0564309999999999</v>
      </c>
      <c r="G19" s="1">
        <v>461</v>
      </c>
      <c r="H19">
        <f t="shared" si="0"/>
        <v>6.0468806941431667E-3</v>
      </c>
    </row>
    <row r="20" spans="2:8" x14ac:dyDescent="0.3">
      <c r="B20" s="1">
        <v>10968</v>
      </c>
      <c r="C20" s="1">
        <v>256</v>
      </c>
      <c r="D20" s="1">
        <f>38400</f>
        <v>38400</v>
      </c>
      <c r="E20" s="1">
        <f>E18+10</f>
        <v>95</v>
      </c>
      <c r="F20" s="1">
        <v>6.8710699999999996</v>
      </c>
      <c r="G20" s="1">
        <v>1043</v>
      </c>
      <c r="H20">
        <f>(F20-$F$3)/G20</f>
        <v>6.3300584851390222E-3</v>
      </c>
    </row>
    <row r="21" spans="2:8" x14ac:dyDescent="0.3">
      <c r="B21" s="1">
        <v>10968</v>
      </c>
      <c r="C21" s="1">
        <v>256</v>
      </c>
      <c r="D21" s="1">
        <f>38400</f>
        <v>38400</v>
      </c>
      <c r="E21" s="1">
        <f>E19+10</f>
        <v>100</v>
      </c>
      <c r="F21" s="1">
        <f>F3+G21*H21</f>
        <v>23.5019526453042</v>
      </c>
      <c r="G21">
        <f>C24</f>
        <v>3000</v>
      </c>
      <c r="H21">
        <f>AVERAGE(H6:H20)</f>
        <v>7.7443778817680668E-3</v>
      </c>
    </row>
    <row r="23" spans="2:8" x14ac:dyDescent="0.3">
      <c r="H23">
        <f>AVERAGE(H6:H20)</f>
        <v>7.7443778817680668E-3</v>
      </c>
    </row>
    <row r="24" spans="2:8" x14ac:dyDescent="0.3">
      <c r="B24" t="s">
        <v>8</v>
      </c>
      <c r="C24" s="1">
        <v>3000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51D5F-69D5-4C0A-9A48-2505EBD8E9AE}">
  <dimension ref="B2:F20"/>
  <sheetViews>
    <sheetView workbookViewId="0">
      <selection activeCell="E13" sqref="E13"/>
    </sheetView>
  </sheetViews>
  <sheetFormatPr defaultRowHeight="14.4" x14ac:dyDescent="0.3"/>
  <cols>
    <col min="2" max="6" width="15.6640625" customWidth="1"/>
  </cols>
  <sheetData>
    <row r="2" spans="2:6" x14ac:dyDescent="0.3">
      <c r="B2" s="1" t="s">
        <v>1</v>
      </c>
      <c r="C2" s="1" t="s">
        <v>2</v>
      </c>
      <c r="D2" s="1" t="s">
        <v>3</v>
      </c>
      <c r="E2" s="1" t="s">
        <v>0</v>
      </c>
      <c r="F2" s="1" t="s">
        <v>6</v>
      </c>
    </row>
    <row r="3" spans="2:6" x14ac:dyDescent="0.3">
      <c r="B3" s="1">
        <v>10968</v>
      </c>
      <c r="C3" s="1">
        <v>128</v>
      </c>
      <c r="D3" s="1">
        <v>9600</v>
      </c>
      <c r="E3" s="1">
        <v>13.236509</v>
      </c>
      <c r="F3" s="1">
        <f>(B3/C3)/E3</f>
        <v>6.4735724502585992</v>
      </c>
    </row>
    <row r="4" spans="2:6" x14ac:dyDescent="0.3">
      <c r="B4" s="1">
        <v>10968</v>
      </c>
      <c r="C4" s="1">
        <v>256</v>
      </c>
      <c r="D4" s="1">
        <v>19200</v>
      </c>
      <c r="E4" s="1">
        <v>6.187449</v>
      </c>
      <c r="F4" s="1">
        <f t="shared" ref="F4:F6" si="0">(B4/C4)/E4</f>
        <v>6.9242994972564622</v>
      </c>
    </row>
    <row r="5" spans="2:6" x14ac:dyDescent="0.3">
      <c r="B5" s="1">
        <v>10968</v>
      </c>
      <c r="C5" s="1">
        <v>512</v>
      </c>
      <c r="D5" s="1">
        <v>38400</v>
      </c>
      <c r="E5" s="1">
        <v>2.9860609999999999</v>
      </c>
      <c r="F5" s="1">
        <f t="shared" si="0"/>
        <v>7.1739575983209996</v>
      </c>
    </row>
    <row r="6" spans="2:6" x14ac:dyDescent="0.3">
      <c r="B6" s="1">
        <v>10968</v>
      </c>
      <c r="C6" s="1">
        <v>1024</v>
      </c>
      <c r="D6" s="1">
        <v>57600</v>
      </c>
      <c r="E6" s="1">
        <v>1.9560040000000001</v>
      </c>
      <c r="F6" s="1">
        <f t="shared" si="0"/>
        <v>5.4759282189606973</v>
      </c>
    </row>
    <row r="7" spans="2:6" x14ac:dyDescent="0.3">
      <c r="B7" s="1"/>
      <c r="C7" s="1"/>
      <c r="D7" s="1"/>
    </row>
    <row r="8" spans="2:6" x14ac:dyDescent="0.3">
      <c r="B8" s="1"/>
      <c r="C8" s="1"/>
      <c r="D8" s="1"/>
    </row>
    <row r="9" spans="2:6" x14ac:dyDescent="0.3">
      <c r="B9" s="1"/>
      <c r="C9" s="1"/>
      <c r="D9" s="1"/>
    </row>
    <row r="10" spans="2:6" x14ac:dyDescent="0.3">
      <c r="B10" s="1"/>
      <c r="C10" s="1"/>
      <c r="D10" s="1"/>
    </row>
    <row r="11" spans="2:6" x14ac:dyDescent="0.3">
      <c r="B11" s="1"/>
      <c r="C11" s="1"/>
      <c r="D11" s="1"/>
    </row>
    <row r="12" spans="2:6" x14ac:dyDescent="0.3">
      <c r="B12" s="1"/>
      <c r="C12" s="1"/>
      <c r="D12" s="1"/>
    </row>
    <row r="13" spans="2:6" x14ac:dyDescent="0.3">
      <c r="B13" s="1"/>
      <c r="C13" s="1"/>
      <c r="D13" s="1"/>
    </row>
    <row r="14" spans="2:6" x14ac:dyDescent="0.3">
      <c r="B14" s="1"/>
      <c r="C14" s="1"/>
      <c r="D14" s="1"/>
    </row>
    <row r="15" spans="2:6" x14ac:dyDescent="0.3">
      <c r="B15" s="1"/>
      <c r="C15" s="1"/>
      <c r="D15" s="1"/>
    </row>
    <row r="16" spans="2:6" x14ac:dyDescent="0.3">
      <c r="B16" s="1"/>
      <c r="C16" s="1"/>
      <c r="D16" s="1"/>
    </row>
    <row r="17" spans="2:4" x14ac:dyDescent="0.3">
      <c r="B17" s="1"/>
      <c r="C17" s="1"/>
      <c r="D17" s="1"/>
    </row>
    <row r="18" spans="2:4" x14ac:dyDescent="0.3">
      <c r="B18" s="1"/>
      <c r="C18" s="1"/>
      <c r="D18" s="1"/>
    </row>
    <row r="19" spans="2:4" x14ac:dyDescent="0.3">
      <c r="B19" s="1"/>
      <c r="C19" s="1"/>
      <c r="D19" s="1"/>
    </row>
    <row r="20" spans="2:4" x14ac:dyDescent="0.3">
      <c r="B20" s="1"/>
      <c r="C20" s="1"/>
      <c r="D2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1D9A2-BB11-4CE6-A75D-F851B47AB2ED}">
  <dimension ref="B2:E10"/>
  <sheetViews>
    <sheetView workbookViewId="0">
      <selection activeCell="M24" sqref="M24"/>
    </sheetView>
  </sheetViews>
  <sheetFormatPr defaultRowHeight="14.4" x14ac:dyDescent="0.3"/>
  <cols>
    <col min="2" max="5" width="15.6640625" customWidth="1"/>
  </cols>
  <sheetData>
    <row r="2" spans="2:5" x14ac:dyDescent="0.3">
      <c r="B2" s="1" t="s">
        <v>1</v>
      </c>
      <c r="C2" s="1" t="s">
        <v>2</v>
      </c>
      <c r="D2" s="1" t="s">
        <v>3</v>
      </c>
      <c r="E2" s="1" t="s">
        <v>0</v>
      </c>
    </row>
    <row r="3" spans="2:5" x14ac:dyDescent="0.3">
      <c r="B3" s="1">
        <v>10968</v>
      </c>
      <c r="C3" s="1">
        <v>256</v>
      </c>
      <c r="D3" s="1">
        <v>38400</v>
      </c>
      <c r="E3" s="1">
        <v>3.0964809999999998</v>
      </c>
    </row>
    <row r="4" spans="2:5" x14ac:dyDescent="0.3">
      <c r="B4" s="1">
        <v>10968</v>
      </c>
      <c r="C4" s="1">
        <f>C3*2</f>
        <v>512</v>
      </c>
      <c r="D4" s="1">
        <v>38400</v>
      </c>
      <c r="E4" s="1">
        <v>2.9850319999999999</v>
      </c>
    </row>
    <row r="5" spans="2:5" x14ac:dyDescent="0.3">
      <c r="B5" s="1">
        <v>10968</v>
      </c>
      <c r="C5" s="1">
        <f t="shared" ref="C5:C8" si="0">C4*2</f>
        <v>1024</v>
      </c>
      <c r="D5" s="1">
        <v>38400</v>
      </c>
      <c r="E5" s="1">
        <v>2.9317470000000001</v>
      </c>
    </row>
    <row r="6" spans="2:5" x14ac:dyDescent="0.3">
      <c r="B6" s="1">
        <v>10968</v>
      </c>
      <c r="C6" s="1">
        <f t="shared" si="0"/>
        <v>2048</v>
      </c>
      <c r="D6" s="1">
        <v>38400</v>
      </c>
      <c r="E6" s="1">
        <v>2.9071189999999998</v>
      </c>
    </row>
    <row r="7" spans="2:5" x14ac:dyDescent="0.3">
      <c r="B7" s="1">
        <v>10968</v>
      </c>
      <c r="C7" s="1">
        <f>C6*2</f>
        <v>4096</v>
      </c>
      <c r="D7" s="1">
        <v>38400</v>
      </c>
      <c r="E7" s="1">
        <v>2.8930709999999999</v>
      </c>
    </row>
    <row r="8" spans="2:5" x14ac:dyDescent="0.3">
      <c r="B8" s="1">
        <v>10968</v>
      </c>
      <c r="C8" s="1">
        <f t="shared" si="0"/>
        <v>8192</v>
      </c>
      <c r="D8" s="1">
        <v>38400</v>
      </c>
      <c r="E8" s="1">
        <v>2.887858</v>
      </c>
    </row>
    <row r="9" spans="2:5" x14ac:dyDescent="0.3">
      <c r="B9" s="1"/>
      <c r="C9" s="1"/>
      <c r="D9" s="1"/>
      <c r="E9" s="1"/>
    </row>
    <row r="10" spans="2:5" x14ac:dyDescent="0.3">
      <c r="B10" s="1"/>
      <c r="C10" s="1"/>
      <c r="D10" s="1"/>
      <c r="E10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648D-1674-428B-8774-CB0D99130933}">
  <dimension ref="B2:H34"/>
  <sheetViews>
    <sheetView workbookViewId="0">
      <selection activeCell="K9" sqref="K9"/>
    </sheetView>
  </sheetViews>
  <sheetFormatPr defaultRowHeight="14.4" x14ac:dyDescent="0.3"/>
  <cols>
    <col min="2" max="6" width="15.6640625" customWidth="1"/>
    <col min="7" max="8" width="12.21875" customWidth="1"/>
  </cols>
  <sheetData>
    <row r="2" spans="2:8" x14ac:dyDescent="0.3">
      <c r="B2" s="5" t="s">
        <v>1</v>
      </c>
      <c r="C2" s="5" t="s">
        <v>2</v>
      </c>
      <c r="D2" s="5" t="s">
        <v>10</v>
      </c>
      <c r="E2" s="5" t="s">
        <v>13</v>
      </c>
      <c r="F2" s="5" t="s">
        <v>11</v>
      </c>
      <c r="G2" s="5" t="s">
        <v>12</v>
      </c>
      <c r="H2" s="5" t="s">
        <v>7</v>
      </c>
    </row>
    <row r="3" spans="2:8" x14ac:dyDescent="0.3">
      <c r="B3" s="6">
        <v>10968</v>
      </c>
      <c r="C3" s="6">
        <v>256</v>
      </c>
      <c r="D3" s="6">
        <v>19200</v>
      </c>
      <c r="E3" s="6">
        <v>100000</v>
      </c>
      <c r="F3" s="6">
        <v>10.590280999999999</v>
      </c>
      <c r="G3" s="6">
        <f>(C3*8)/D3</f>
        <v>0.10666666666666667</v>
      </c>
      <c r="H3" s="6">
        <f xml:space="preserve"> (G3)/((E3/1000000)+G3+(E3/1000000))</f>
        <v>0.34782608695652178</v>
      </c>
    </row>
    <row r="4" spans="2:8" x14ac:dyDescent="0.3">
      <c r="B4" s="6">
        <v>10968</v>
      </c>
      <c r="C4" s="6">
        <v>256</v>
      </c>
      <c r="D4" s="6">
        <v>19200</v>
      </c>
      <c r="E4" s="6">
        <v>200000</v>
      </c>
      <c r="F4" s="6">
        <v>14.990098</v>
      </c>
      <c r="G4" s="6">
        <f>(C4*8)/D4</f>
        <v>0.10666666666666667</v>
      </c>
      <c r="H4" s="6">
        <f xml:space="preserve"> (G4)/((E4/1000000)+G4+(E4/1000000))</f>
        <v>0.21052631578947367</v>
      </c>
    </row>
    <row r="5" spans="2:8" x14ac:dyDescent="0.3">
      <c r="B5" s="6">
        <v>10968</v>
      </c>
      <c r="C5" s="6">
        <v>256</v>
      </c>
      <c r="D5" s="6">
        <v>19200</v>
      </c>
      <c r="E5" s="6">
        <v>500000</v>
      </c>
      <c r="F5" s="6">
        <v>28.190228000000001</v>
      </c>
      <c r="G5" s="6">
        <f>(C5*8)/D5</f>
        <v>0.10666666666666667</v>
      </c>
      <c r="H5" s="6">
        <f xml:space="preserve"> (G5)/((E5/1000000)+G5+(E5/1000000))</f>
        <v>9.6385542168674704E-2</v>
      </c>
    </row>
    <row r="6" spans="2:8" x14ac:dyDescent="0.3">
      <c r="B6" s="6">
        <v>10968</v>
      </c>
      <c r="C6" s="6">
        <v>256</v>
      </c>
      <c r="D6" s="6">
        <v>19200</v>
      </c>
      <c r="E6" s="6">
        <v>999999</v>
      </c>
      <c r="F6" s="6">
        <v>50.190219999999997</v>
      </c>
      <c r="G6" s="6">
        <f>(C6*8)/D6</f>
        <v>0.10666666666666667</v>
      </c>
      <c r="H6" s="6">
        <f xml:space="preserve"> (G6)/((E6/1000000)+G6+(E6/1000000))</f>
        <v>5.0632959461670381E-2</v>
      </c>
    </row>
    <row r="7" spans="2:8" x14ac:dyDescent="0.3">
      <c r="B7" s="6">
        <v>10968</v>
      </c>
      <c r="C7" s="6">
        <v>256</v>
      </c>
      <c r="D7" s="6">
        <v>38400</v>
      </c>
      <c r="E7" s="6">
        <v>1000</v>
      </c>
      <c r="F7" s="6">
        <v>3.1441340000000002</v>
      </c>
      <c r="G7" s="6">
        <f>(C7*8)/D7</f>
        <v>5.3333333333333337E-2</v>
      </c>
      <c r="H7" s="6">
        <f xml:space="preserve"> (G7)/((E7/1000000)+G7+(E7/1000000))</f>
        <v>0.96385542168674698</v>
      </c>
    </row>
    <row r="8" spans="2:8" x14ac:dyDescent="0.3">
      <c r="B8" s="6">
        <v>10968</v>
      </c>
      <c r="C8" s="6">
        <v>256</v>
      </c>
      <c r="D8" s="6">
        <v>38400</v>
      </c>
      <c r="E8" s="6">
        <v>10000</v>
      </c>
      <c r="F8" s="6">
        <v>3.5398339999999999</v>
      </c>
      <c r="G8" s="6">
        <f t="shared" ref="G8:G12" si="0">(C8*8)/D8</f>
        <v>5.3333333333333337E-2</v>
      </c>
      <c r="H8" s="6">
        <f t="shared" ref="H8:H12" si="1" xml:space="preserve"> (G8)/((E8/1000000)+G8+(E8/1000000))</f>
        <v>0.72727272727272729</v>
      </c>
    </row>
    <row r="9" spans="2:8" x14ac:dyDescent="0.3">
      <c r="B9" s="6">
        <v>10968</v>
      </c>
      <c r="C9" s="6">
        <v>256</v>
      </c>
      <c r="D9" s="6">
        <v>38400</v>
      </c>
      <c r="E9" s="6">
        <v>100000</v>
      </c>
      <c r="F9" s="6">
        <v>7.5013579999999997</v>
      </c>
      <c r="G9" s="6">
        <f t="shared" si="0"/>
        <v>5.3333333333333337E-2</v>
      </c>
      <c r="H9" s="6">
        <f t="shared" si="1"/>
        <v>0.21052631578947367</v>
      </c>
    </row>
    <row r="10" spans="2:8" x14ac:dyDescent="0.3">
      <c r="B10" s="6">
        <v>10968</v>
      </c>
      <c r="C10" s="6">
        <v>256</v>
      </c>
      <c r="D10" s="6">
        <v>38400</v>
      </c>
      <c r="E10" s="6">
        <v>200000</v>
      </c>
      <c r="F10" s="6">
        <v>11.901369000000001</v>
      </c>
      <c r="G10" s="6">
        <f t="shared" si="0"/>
        <v>5.3333333333333337E-2</v>
      </c>
      <c r="H10" s="6">
        <f t="shared" si="1"/>
        <v>0.11764705882352941</v>
      </c>
    </row>
    <row r="11" spans="2:8" x14ac:dyDescent="0.3">
      <c r="B11" s="6">
        <v>10968</v>
      </c>
      <c r="C11" s="6">
        <v>256</v>
      </c>
      <c r="D11" s="6">
        <v>38400</v>
      </c>
      <c r="E11" s="6">
        <v>300000</v>
      </c>
      <c r="F11" s="6">
        <v>16.301155999999999</v>
      </c>
      <c r="G11" s="6">
        <f t="shared" si="0"/>
        <v>5.3333333333333337E-2</v>
      </c>
      <c r="H11" s="6">
        <f t="shared" si="1"/>
        <v>8.1632653061224497E-2</v>
      </c>
    </row>
    <row r="12" spans="2:8" x14ac:dyDescent="0.3">
      <c r="B12" s="6">
        <v>10968</v>
      </c>
      <c r="C12" s="6">
        <v>256</v>
      </c>
      <c r="D12" s="6">
        <v>38400</v>
      </c>
      <c r="E12" s="6">
        <v>400000</v>
      </c>
      <c r="F12" s="6">
        <v>20.701112999999999</v>
      </c>
      <c r="G12" s="6">
        <f t="shared" si="0"/>
        <v>5.3333333333333337E-2</v>
      </c>
      <c r="H12" s="6">
        <f t="shared" si="1"/>
        <v>6.25E-2</v>
      </c>
    </row>
    <row r="13" spans="2:8" x14ac:dyDescent="0.3">
      <c r="B13" s="6">
        <v>10968</v>
      </c>
      <c r="C13" s="6">
        <v>256</v>
      </c>
      <c r="D13" s="6">
        <v>57600</v>
      </c>
      <c r="E13" s="6">
        <v>100000</v>
      </c>
      <c r="F13" s="6">
        <v>6.4697209999999998</v>
      </c>
      <c r="G13" s="6">
        <f>(C13*8)/D13</f>
        <v>3.5555555555555556E-2</v>
      </c>
      <c r="H13" s="6">
        <f xml:space="preserve"> (G13)/((E13/1000000)+G13+(E13/1000000))</f>
        <v>0.15094339622641509</v>
      </c>
    </row>
    <row r="14" spans="2:8" x14ac:dyDescent="0.3">
      <c r="B14" s="6">
        <v>10968</v>
      </c>
      <c r="C14" s="6">
        <v>256</v>
      </c>
      <c r="D14" s="6">
        <v>57600</v>
      </c>
      <c r="E14" s="6">
        <v>500000</v>
      </c>
      <c r="F14" s="6">
        <v>24.071021999999999</v>
      </c>
      <c r="G14" s="6">
        <f>(C14*8)/D14</f>
        <v>3.5555555555555556E-2</v>
      </c>
      <c r="H14" s="6">
        <f xml:space="preserve"> (G14)/((E14/1000000)+G14+(E14/1000000))</f>
        <v>3.4334763948497854E-2</v>
      </c>
    </row>
    <row r="15" spans="2:8" x14ac:dyDescent="0.3">
      <c r="B15" s="6">
        <v>10968</v>
      </c>
      <c r="C15" s="6">
        <v>256</v>
      </c>
      <c r="D15" s="6">
        <v>57600</v>
      </c>
      <c r="E15" s="6">
        <v>999999</v>
      </c>
      <c r="F15" s="6">
        <v>46.071395000000003</v>
      </c>
      <c r="G15" s="6">
        <f>(C15*8)/D15</f>
        <v>3.5555555555555556E-2</v>
      </c>
      <c r="H15" s="6">
        <f xml:space="preserve"> (G15)/((E15/1000000)+G15+(E15/1000000))</f>
        <v>1.746726607045793E-2</v>
      </c>
    </row>
    <row r="16" spans="2:8" x14ac:dyDescent="0.3">
      <c r="B16" s="6">
        <v>10968</v>
      </c>
      <c r="C16" s="6">
        <v>256</v>
      </c>
      <c r="D16" s="6">
        <v>115200</v>
      </c>
      <c r="E16" s="6">
        <v>100000</v>
      </c>
      <c r="F16" s="6">
        <v>5.4410600000000002</v>
      </c>
      <c r="G16" s="6">
        <f>(C16*8)/D16</f>
        <v>1.7777777777777778E-2</v>
      </c>
      <c r="H16" s="6">
        <f xml:space="preserve"> (G16)/((E16/1000000)+G16+(E16/1000000))</f>
        <v>8.1632653061224483E-2</v>
      </c>
    </row>
    <row r="17" spans="2:8" x14ac:dyDescent="0.3">
      <c r="B17" s="6">
        <v>10968</v>
      </c>
      <c r="C17" s="6">
        <v>256</v>
      </c>
      <c r="D17" s="6">
        <v>115200</v>
      </c>
      <c r="E17" s="6">
        <v>500000</v>
      </c>
      <c r="F17" s="6">
        <v>23.041561999999999</v>
      </c>
      <c r="G17" s="6">
        <f>(C17*8)/D17</f>
        <v>1.7777777777777778E-2</v>
      </c>
      <c r="H17" s="6">
        <f xml:space="preserve"> (G17)/((E17/1000000)+G17+(E17/1000000))</f>
        <v>1.7467248908296942E-2</v>
      </c>
    </row>
    <row r="18" spans="2:8" x14ac:dyDescent="0.3">
      <c r="B18" s="6">
        <v>10968</v>
      </c>
      <c r="C18" s="6">
        <v>256</v>
      </c>
      <c r="D18" s="6">
        <v>115200</v>
      </c>
      <c r="E18" s="6">
        <v>999999</v>
      </c>
      <c r="F18" s="6">
        <v>45.040089000000002</v>
      </c>
      <c r="G18" s="6">
        <f>(C18*8)/D18</f>
        <v>1.7777777777777778E-2</v>
      </c>
      <c r="H18" s="6">
        <f xml:space="preserve"> (G18)/((E18/1000000)+G18+(E18/1000000))</f>
        <v>8.8105814201798228E-3</v>
      </c>
    </row>
    <row r="25" spans="2:8" x14ac:dyDescent="0.3">
      <c r="B25" s="6">
        <v>10968</v>
      </c>
      <c r="C25" s="6">
        <v>256</v>
      </c>
      <c r="D25" s="6">
        <v>19200</v>
      </c>
      <c r="E25" s="6">
        <v>100000</v>
      </c>
      <c r="F25" s="6">
        <v>10.590280999999999</v>
      </c>
      <c r="G25" s="6">
        <f>(C25*8)/D25</f>
        <v>0.10666666666666667</v>
      </c>
      <c r="H25" s="6">
        <f xml:space="preserve"> (G25)/((E25/1000000)+G25+(E25/1000000))</f>
        <v>0.34782608695652178</v>
      </c>
    </row>
    <row r="26" spans="2:8" x14ac:dyDescent="0.3">
      <c r="B26" s="6">
        <v>10968</v>
      </c>
      <c r="C26" s="6">
        <v>256</v>
      </c>
      <c r="D26" s="6">
        <v>19200</v>
      </c>
      <c r="E26" s="6">
        <v>200000</v>
      </c>
      <c r="F26" s="6">
        <v>14.990098</v>
      </c>
      <c r="G26" s="6">
        <f>(C26*8)/D26</f>
        <v>0.10666666666666667</v>
      </c>
      <c r="H26" s="6">
        <f xml:space="preserve"> (G26)/((E26/1000000)+G26+(E26/1000000))</f>
        <v>0.21052631578947367</v>
      </c>
    </row>
    <row r="27" spans="2:8" x14ac:dyDescent="0.3">
      <c r="B27" s="6">
        <v>10968</v>
      </c>
      <c r="C27" s="6">
        <v>256</v>
      </c>
      <c r="D27" s="6">
        <v>19200</v>
      </c>
      <c r="E27" s="6">
        <v>500000</v>
      </c>
      <c r="F27" s="6">
        <v>28.190228000000001</v>
      </c>
      <c r="G27" s="6">
        <f>(C27*8)/D27</f>
        <v>0.10666666666666667</v>
      </c>
      <c r="H27" s="6">
        <f xml:space="preserve"> (G27)/((E27/1000000)+G27+(E27/1000000))</f>
        <v>9.6385542168674704E-2</v>
      </c>
    </row>
    <row r="28" spans="2:8" x14ac:dyDescent="0.3">
      <c r="B28" s="6">
        <v>10968</v>
      </c>
      <c r="C28" s="6">
        <v>256</v>
      </c>
      <c r="D28" s="6">
        <v>19200</v>
      </c>
      <c r="E28" s="6">
        <v>999999</v>
      </c>
      <c r="F28" s="6">
        <v>50.190219999999997</v>
      </c>
      <c r="G28" s="6">
        <f>(C28*8)/D28</f>
        <v>0.10666666666666667</v>
      </c>
      <c r="H28" s="6">
        <f xml:space="preserve"> (G28)/((E28/1000000)+G28+(E28/1000000))</f>
        <v>5.0632959461670381E-2</v>
      </c>
    </row>
    <row r="29" spans="2:8" x14ac:dyDescent="0.3">
      <c r="B29" s="6">
        <v>10968</v>
      </c>
      <c r="C29" s="6">
        <v>256</v>
      </c>
      <c r="D29" s="6">
        <v>38400</v>
      </c>
      <c r="E29" s="6">
        <v>1000</v>
      </c>
      <c r="F29" s="6">
        <v>3.1441340000000002</v>
      </c>
      <c r="G29" s="6">
        <f>(C29*8)/D29</f>
        <v>5.3333333333333337E-2</v>
      </c>
      <c r="H29" s="6">
        <f xml:space="preserve"> (G29)/((E29/1000000)+G29+(E29/1000000))</f>
        <v>0.96385542168674698</v>
      </c>
    </row>
    <row r="30" spans="2:8" x14ac:dyDescent="0.3">
      <c r="B30" s="6">
        <v>10968</v>
      </c>
      <c r="C30" s="6">
        <v>256</v>
      </c>
      <c r="D30" s="6">
        <v>38400</v>
      </c>
      <c r="E30" s="6">
        <v>10000</v>
      </c>
      <c r="F30" s="6">
        <v>3.5398339999999999</v>
      </c>
      <c r="G30" s="6">
        <f t="shared" ref="G30:G34" si="2">(C30*8)/D30</f>
        <v>5.3333333333333337E-2</v>
      </c>
      <c r="H30" s="6">
        <f t="shared" ref="H30:H34" si="3" xml:space="preserve"> (G30)/((E30/1000000)+G30+(E30/1000000))</f>
        <v>0.72727272727272729</v>
      </c>
    </row>
    <row r="31" spans="2:8" x14ac:dyDescent="0.3">
      <c r="B31" s="6">
        <v>10968</v>
      </c>
      <c r="C31" s="6">
        <v>256</v>
      </c>
      <c r="D31" s="6">
        <v>38400</v>
      </c>
      <c r="E31" s="6">
        <v>100000</v>
      </c>
      <c r="F31" s="6">
        <v>7.5013579999999997</v>
      </c>
      <c r="G31" s="6">
        <f t="shared" si="2"/>
        <v>5.3333333333333337E-2</v>
      </c>
      <c r="H31" s="6">
        <f t="shared" si="3"/>
        <v>0.21052631578947367</v>
      </c>
    </row>
    <row r="32" spans="2:8" x14ac:dyDescent="0.3">
      <c r="B32" s="6">
        <v>10968</v>
      </c>
      <c r="C32" s="6">
        <v>256</v>
      </c>
      <c r="D32" s="6">
        <v>38400</v>
      </c>
      <c r="E32" s="6">
        <v>200000</v>
      </c>
      <c r="F32" s="6">
        <v>11.901369000000001</v>
      </c>
      <c r="G32" s="6">
        <f t="shared" si="2"/>
        <v>5.3333333333333337E-2</v>
      </c>
      <c r="H32" s="6">
        <f t="shared" si="3"/>
        <v>0.11764705882352941</v>
      </c>
    </row>
    <row r="33" spans="2:8" x14ac:dyDescent="0.3">
      <c r="B33" s="6">
        <v>10968</v>
      </c>
      <c r="C33" s="6">
        <v>256</v>
      </c>
      <c r="D33" s="6">
        <v>38400</v>
      </c>
      <c r="E33" s="6">
        <v>300000</v>
      </c>
      <c r="F33" s="6">
        <v>16.301155999999999</v>
      </c>
      <c r="G33" s="6">
        <f t="shared" si="2"/>
        <v>5.3333333333333337E-2</v>
      </c>
      <c r="H33" s="6">
        <f t="shared" si="3"/>
        <v>8.1632653061224497E-2</v>
      </c>
    </row>
    <row r="34" spans="2:8" x14ac:dyDescent="0.3">
      <c r="B34" s="6">
        <v>10968</v>
      </c>
      <c r="C34" s="6">
        <v>256</v>
      </c>
      <c r="D34" s="6">
        <v>38400</v>
      </c>
      <c r="E34" s="6">
        <v>400000</v>
      </c>
      <c r="F34" s="6">
        <v>20.701112999999999</v>
      </c>
      <c r="G34" s="6">
        <f t="shared" si="2"/>
        <v>5.3333333333333337E-2</v>
      </c>
      <c r="H34" s="6">
        <f t="shared" si="3"/>
        <v>6.25E-2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Baud Rate</vt:lpstr>
      <vt:lpstr>BCC</vt:lpstr>
      <vt:lpstr>BCC2</vt:lpstr>
      <vt:lpstr>Packet Baud</vt:lpstr>
      <vt:lpstr>Packet Size</vt:lpstr>
      <vt:lpstr>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Sá</dc:creator>
  <cp:lastModifiedBy>Afonso Sá</cp:lastModifiedBy>
  <dcterms:created xsi:type="dcterms:W3CDTF">2019-11-01T11:36:51Z</dcterms:created>
  <dcterms:modified xsi:type="dcterms:W3CDTF">2019-11-07T11:25:00Z</dcterms:modified>
</cp:coreProperties>
</file>