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YRARD\Documents\GitHub\Planetary-Nebula-Analysis\"/>
    </mc:Choice>
  </mc:AlternateContent>
  <xr:revisionPtr revIDLastSave="0" documentId="13_ncr:1_{D89C5494-D8B6-40E8-8CAD-F94D5AB9A395}" xr6:coauthVersionLast="47" xr6:coauthVersionMax="47" xr10:uidLastSave="{00000000-0000-0000-0000-000000000000}"/>
  <bookViews>
    <workbookView xWindow="5760" yWindow="564" windowWidth="17280" windowHeight="10848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a">Feuil3!$L$6</definedName>
    <definedName name="b">Feuil3!$L$7</definedName>
    <definedName name="c_">Feuil3!$L$8</definedName>
    <definedName name="cc">Feuil3!$L$8</definedName>
    <definedName name="RO">Feuil1!$J$15</definedName>
    <definedName name="ROIII">Feuil1!$I$15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N13" i="1"/>
  <c r="M9" i="1"/>
  <c r="M7" i="1"/>
  <c r="K7" i="1"/>
  <c r="G7" i="1"/>
  <c r="G19" i="1"/>
  <c r="F19" i="1"/>
  <c r="J11" i="1"/>
  <c r="R31" i="1"/>
  <c r="Q31" i="1"/>
  <c r="D145" i="3" l="1"/>
  <c r="E145" i="3" s="1"/>
  <c r="B145" i="3"/>
  <c r="D144" i="3"/>
  <c r="E144" i="3" s="1"/>
  <c r="B144" i="3"/>
  <c r="D143" i="3"/>
  <c r="E143" i="3" s="1"/>
  <c r="B143" i="3"/>
  <c r="D142" i="3"/>
  <c r="E142" i="3" s="1"/>
  <c r="B142" i="3"/>
  <c r="D141" i="3"/>
  <c r="E141" i="3" s="1"/>
  <c r="B141" i="3"/>
  <c r="D140" i="3"/>
  <c r="E140" i="3" s="1"/>
  <c r="B140" i="3"/>
  <c r="E139" i="3"/>
  <c r="D139" i="3"/>
  <c r="B139" i="3"/>
  <c r="D138" i="3"/>
  <c r="E138" i="3" s="1"/>
  <c r="B138" i="3"/>
  <c r="D137" i="3"/>
  <c r="E137" i="3" s="1"/>
  <c r="B137" i="3"/>
  <c r="D136" i="3"/>
  <c r="E136" i="3" s="1"/>
  <c r="B136" i="3"/>
  <c r="D135" i="3"/>
  <c r="E135" i="3" s="1"/>
  <c r="B135" i="3"/>
  <c r="D134" i="3"/>
  <c r="E134" i="3" s="1"/>
  <c r="B134" i="3"/>
  <c r="D133" i="3"/>
  <c r="E133" i="3" s="1"/>
  <c r="B133" i="3"/>
  <c r="D132" i="3"/>
  <c r="E132" i="3" s="1"/>
  <c r="B132" i="3"/>
  <c r="E131" i="3"/>
  <c r="D131" i="3"/>
  <c r="B131" i="3"/>
  <c r="D130" i="3"/>
  <c r="E130" i="3" s="1"/>
  <c r="B130" i="3"/>
  <c r="D129" i="3"/>
  <c r="E129" i="3" s="1"/>
  <c r="B129" i="3"/>
  <c r="D128" i="3"/>
  <c r="E128" i="3" s="1"/>
  <c r="B128" i="3"/>
  <c r="E127" i="3"/>
  <c r="D127" i="3"/>
  <c r="B127" i="3"/>
  <c r="D126" i="3"/>
  <c r="E126" i="3" s="1"/>
  <c r="B126" i="3"/>
  <c r="D125" i="3"/>
  <c r="E125" i="3" s="1"/>
  <c r="B125" i="3"/>
  <c r="D124" i="3"/>
  <c r="E124" i="3" s="1"/>
  <c r="B124" i="3"/>
  <c r="D123" i="3"/>
  <c r="E123" i="3" s="1"/>
  <c r="B123" i="3"/>
  <c r="D122" i="3"/>
  <c r="E122" i="3" s="1"/>
  <c r="B122" i="3"/>
  <c r="E121" i="3"/>
  <c r="D121" i="3"/>
  <c r="B121" i="3"/>
  <c r="D120" i="3"/>
  <c r="E120" i="3" s="1"/>
  <c r="B120" i="3"/>
  <c r="E119" i="3"/>
  <c r="D119" i="3"/>
  <c r="B119" i="3"/>
  <c r="D118" i="3"/>
  <c r="E118" i="3" s="1"/>
  <c r="B118" i="3"/>
  <c r="D117" i="3"/>
  <c r="E117" i="3" s="1"/>
  <c r="B117" i="3"/>
  <c r="D116" i="3"/>
  <c r="E116" i="3" s="1"/>
  <c r="B116" i="3"/>
  <c r="E115" i="3"/>
  <c r="D115" i="3"/>
  <c r="B115" i="3"/>
  <c r="D114" i="3"/>
  <c r="E114" i="3" s="1"/>
  <c r="B114" i="3"/>
  <c r="D113" i="3"/>
  <c r="E113" i="3" s="1"/>
  <c r="B113" i="3"/>
  <c r="D112" i="3"/>
  <c r="E112" i="3" s="1"/>
  <c r="B112" i="3"/>
  <c r="D111" i="3"/>
  <c r="E111" i="3" s="1"/>
  <c r="B111" i="3"/>
  <c r="D110" i="3"/>
  <c r="E110" i="3" s="1"/>
  <c r="B110" i="3"/>
  <c r="D109" i="3"/>
  <c r="E109" i="3" s="1"/>
  <c r="B109" i="3"/>
  <c r="D108" i="3"/>
  <c r="E108" i="3" s="1"/>
  <c r="B108" i="3"/>
  <c r="D107" i="3"/>
  <c r="E107" i="3" s="1"/>
  <c r="B107" i="3"/>
  <c r="D106" i="3"/>
  <c r="E106" i="3" s="1"/>
  <c r="B106" i="3"/>
  <c r="D105" i="3"/>
  <c r="E105" i="3" s="1"/>
  <c r="B105" i="3"/>
  <c r="D104" i="3"/>
  <c r="E104" i="3" s="1"/>
  <c r="B104" i="3"/>
  <c r="E103" i="3"/>
  <c r="D103" i="3"/>
  <c r="B103" i="3"/>
  <c r="D102" i="3"/>
  <c r="E102" i="3" s="1"/>
  <c r="B102" i="3"/>
  <c r="D101" i="3"/>
  <c r="E101" i="3" s="1"/>
  <c r="B101" i="3"/>
  <c r="D100" i="3"/>
  <c r="E100" i="3" s="1"/>
  <c r="B100" i="3"/>
  <c r="D99" i="3"/>
  <c r="E99" i="3" s="1"/>
  <c r="B99" i="3"/>
  <c r="D98" i="3"/>
  <c r="E98" i="3" s="1"/>
  <c r="B98" i="3"/>
  <c r="E97" i="3"/>
  <c r="D97" i="3"/>
  <c r="B97" i="3"/>
  <c r="D96" i="3"/>
  <c r="E96" i="3" s="1"/>
  <c r="B96" i="3"/>
  <c r="E95" i="3"/>
  <c r="D95" i="3"/>
  <c r="B95" i="3"/>
  <c r="D94" i="3"/>
  <c r="E94" i="3" s="1"/>
  <c r="B94" i="3"/>
  <c r="D93" i="3"/>
  <c r="E93" i="3" s="1"/>
  <c r="B93" i="3"/>
  <c r="D92" i="3"/>
  <c r="E92" i="3" s="1"/>
  <c r="B92" i="3"/>
  <c r="E91" i="3"/>
  <c r="D91" i="3"/>
  <c r="B91" i="3"/>
  <c r="D90" i="3"/>
  <c r="E90" i="3" s="1"/>
  <c r="B90" i="3"/>
  <c r="D89" i="3"/>
  <c r="E89" i="3" s="1"/>
  <c r="B89" i="3"/>
  <c r="D88" i="3"/>
  <c r="E88" i="3" s="1"/>
  <c r="B88" i="3"/>
  <c r="D87" i="3"/>
  <c r="E87" i="3" s="1"/>
  <c r="B87" i="3"/>
  <c r="D86" i="3"/>
  <c r="E86" i="3" s="1"/>
  <c r="B86" i="3"/>
  <c r="D85" i="3"/>
  <c r="E85" i="3" s="1"/>
  <c r="B85" i="3"/>
  <c r="D84" i="3"/>
  <c r="E84" i="3" s="1"/>
  <c r="B84" i="3"/>
  <c r="E83" i="3"/>
  <c r="D83" i="3"/>
  <c r="B83" i="3"/>
  <c r="D82" i="3"/>
  <c r="E82" i="3" s="1"/>
  <c r="B82" i="3"/>
  <c r="D81" i="3"/>
  <c r="E81" i="3" s="1"/>
  <c r="B81" i="3"/>
  <c r="D80" i="3"/>
  <c r="E80" i="3" s="1"/>
  <c r="B80" i="3"/>
  <c r="E79" i="3"/>
  <c r="D79" i="3"/>
  <c r="B79" i="3"/>
  <c r="D78" i="3"/>
  <c r="E78" i="3" s="1"/>
  <c r="B78" i="3"/>
  <c r="D77" i="3"/>
  <c r="E77" i="3" s="1"/>
  <c r="B77" i="3"/>
  <c r="D76" i="3"/>
  <c r="E76" i="3" s="1"/>
  <c r="B76" i="3"/>
  <c r="D75" i="3"/>
  <c r="E75" i="3" s="1"/>
  <c r="B75" i="3"/>
  <c r="D74" i="3"/>
  <c r="E74" i="3" s="1"/>
  <c r="B74" i="3"/>
  <c r="H73" i="3"/>
  <c r="M73" i="3" s="1"/>
  <c r="D73" i="3"/>
  <c r="E73" i="3" s="1"/>
  <c r="B73" i="3"/>
  <c r="H72" i="3"/>
  <c r="L72" i="3" s="1"/>
  <c r="D72" i="3"/>
  <c r="E72" i="3" s="1"/>
  <c r="B72" i="3"/>
  <c r="H71" i="3"/>
  <c r="M71" i="3" s="1"/>
  <c r="D71" i="3"/>
  <c r="E71" i="3" s="1"/>
  <c r="B71" i="3"/>
  <c r="H70" i="3"/>
  <c r="L70" i="3" s="1"/>
  <c r="D70" i="3"/>
  <c r="E70" i="3" s="1"/>
  <c r="B70" i="3"/>
  <c r="H69" i="3"/>
  <c r="M69" i="3" s="1"/>
  <c r="D69" i="3"/>
  <c r="E69" i="3" s="1"/>
  <c r="B69" i="3"/>
  <c r="H68" i="3"/>
  <c r="L68" i="3" s="1"/>
  <c r="D68" i="3"/>
  <c r="E68" i="3" s="1"/>
  <c r="B68" i="3"/>
  <c r="H67" i="3"/>
  <c r="M67" i="3" s="1"/>
  <c r="D67" i="3"/>
  <c r="E67" i="3" s="1"/>
  <c r="B67" i="3"/>
  <c r="H66" i="3"/>
  <c r="L66" i="3" s="1"/>
  <c r="D66" i="3"/>
  <c r="E66" i="3" s="1"/>
  <c r="B66" i="3"/>
  <c r="H65" i="3"/>
  <c r="M65" i="3" s="1"/>
  <c r="D65" i="3"/>
  <c r="E65" i="3" s="1"/>
  <c r="B65" i="3"/>
  <c r="H64" i="3"/>
  <c r="L64" i="3" s="1"/>
  <c r="D64" i="3"/>
  <c r="E64" i="3" s="1"/>
  <c r="B64" i="3"/>
  <c r="H63" i="3"/>
  <c r="M63" i="3" s="1"/>
  <c r="D63" i="3"/>
  <c r="E63" i="3" s="1"/>
  <c r="B63" i="3"/>
  <c r="H62" i="3"/>
  <c r="L62" i="3" s="1"/>
  <c r="D62" i="3"/>
  <c r="E62" i="3" s="1"/>
  <c r="B62" i="3"/>
  <c r="H61" i="3"/>
  <c r="M61" i="3" s="1"/>
  <c r="D61" i="3"/>
  <c r="E61" i="3" s="1"/>
  <c r="B61" i="3"/>
  <c r="H60" i="3"/>
  <c r="L60" i="3" s="1"/>
  <c r="D60" i="3"/>
  <c r="E60" i="3" s="1"/>
  <c r="B60" i="3"/>
  <c r="H59" i="3"/>
  <c r="D59" i="3"/>
  <c r="E59" i="3" s="1"/>
  <c r="B59" i="3"/>
  <c r="M58" i="3"/>
  <c r="K58" i="3"/>
  <c r="I58" i="3"/>
  <c r="J58" i="3" s="1"/>
  <c r="H58" i="3"/>
  <c r="L58" i="3" s="1"/>
  <c r="D58" i="3"/>
  <c r="E58" i="3" s="1"/>
  <c r="B58" i="3"/>
  <c r="H57" i="3"/>
  <c r="L57" i="3" s="1"/>
  <c r="D57" i="3"/>
  <c r="E57" i="3" s="1"/>
  <c r="B57" i="3"/>
  <c r="M56" i="3"/>
  <c r="K56" i="3"/>
  <c r="H56" i="3"/>
  <c r="L56" i="3" s="1"/>
  <c r="E56" i="3"/>
  <c r="D56" i="3"/>
  <c r="B56" i="3"/>
  <c r="H55" i="3"/>
  <c r="L55" i="3" s="1"/>
  <c r="D55" i="3"/>
  <c r="E55" i="3" s="1"/>
  <c r="B55" i="3"/>
  <c r="H54" i="3"/>
  <c r="L54" i="3" s="1"/>
  <c r="D54" i="3"/>
  <c r="E54" i="3" s="1"/>
  <c r="B54" i="3"/>
  <c r="H53" i="3"/>
  <c r="L53" i="3" s="1"/>
  <c r="D53" i="3"/>
  <c r="E53" i="3" s="1"/>
  <c r="B53" i="3"/>
  <c r="H52" i="3"/>
  <c r="L52" i="3" s="1"/>
  <c r="D52" i="3"/>
  <c r="E52" i="3" s="1"/>
  <c r="B52" i="3"/>
  <c r="H51" i="3"/>
  <c r="L51" i="3" s="1"/>
  <c r="D51" i="3"/>
  <c r="E51" i="3" s="1"/>
  <c r="B51" i="3"/>
  <c r="M50" i="3"/>
  <c r="K50" i="3"/>
  <c r="H50" i="3"/>
  <c r="L50" i="3" s="1"/>
  <c r="D50" i="3"/>
  <c r="E50" i="3" s="1"/>
  <c r="B50" i="3"/>
  <c r="H49" i="3"/>
  <c r="L49" i="3" s="1"/>
  <c r="D49" i="3"/>
  <c r="E49" i="3" s="1"/>
  <c r="B49" i="3"/>
  <c r="H48" i="3"/>
  <c r="L48" i="3" s="1"/>
  <c r="D48" i="3"/>
  <c r="E48" i="3" s="1"/>
  <c r="B48" i="3"/>
  <c r="H47" i="3"/>
  <c r="L47" i="3" s="1"/>
  <c r="D47" i="3"/>
  <c r="E47" i="3" s="1"/>
  <c r="B47" i="3"/>
  <c r="M46" i="3"/>
  <c r="K46" i="3"/>
  <c r="I46" i="3"/>
  <c r="J46" i="3" s="1"/>
  <c r="H46" i="3"/>
  <c r="L46" i="3" s="1"/>
  <c r="D46" i="3"/>
  <c r="E46" i="3" s="1"/>
  <c r="B46" i="3"/>
  <c r="H45" i="3"/>
  <c r="L45" i="3" s="1"/>
  <c r="D45" i="3"/>
  <c r="E45" i="3" s="1"/>
  <c r="B45" i="3"/>
  <c r="M44" i="3"/>
  <c r="K44" i="3"/>
  <c r="I44" i="3"/>
  <c r="J44" i="3" s="1"/>
  <c r="H44" i="3"/>
  <c r="L44" i="3" s="1"/>
  <c r="E44" i="3"/>
  <c r="D44" i="3"/>
  <c r="B44" i="3"/>
  <c r="H43" i="3"/>
  <c r="L43" i="3" s="1"/>
  <c r="D43" i="3"/>
  <c r="E43" i="3" s="1"/>
  <c r="B43" i="3"/>
  <c r="H42" i="3"/>
  <c r="L42" i="3" s="1"/>
  <c r="E42" i="3"/>
  <c r="D42" i="3"/>
  <c r="B42" i="3"/>
  <c r="H41" i="3"/>
  <c r="L41" i="3" s="1"/>
  <c r="D41" i="3"/>
  <c r="E41" i="3" s="1"/>
  <c r="B41" i="3"/>
  <c r="H40" i="3"/>
  <c r="L40" i="3" s="1"/>
  <c r="D40" i="3"/>
  <c r="E40" i="3" s="1"/>
  <c r="B40" i="3"/>
  <c r="H39" i="3"/>
  <c r="L39" i="3" s="1"/>
  <c r="D39" i="3"/>
  <c r="E39" i="3" s="1"/>
  <c r="B39" i="3"/>
  <c r="M38" i="3"/>
  <c r="K38" i="3"/>
  <c r="H38" i="3"/>
  <c r="L38" i="3" s="1"/>
  <c r="D38" i="3"/>
  <c r="E38" i="3" s="1"/>
  <c r="B38" i="3"/>
  <c r="H37" i="3"/>
  <c r="L37" i="3" s="1"/>
  <c r="D37" i="3"/>
  <c r="E37" i="3" s="1"/>
  <c r="B37" i="3"/>
  <c r="H36" i="3"/>
  <c r="L36" i="3" s="1"/>
  <c r="D36" i="3"/>
  <c r="E36" i="3" s="1"/>
  <c r="B36" i="3"/>
  <c r="H35" i="3"/>
  <c r="L35" i="3" s="1"/>
  <c r="D35" i="3"/>
  <c r="E35" i="3" s="1"/>
  <c r="B35" i="3"/>
  <c r="M34" i="3"/>
  <c r="K34" i="3"/>
  <c r="I34" i="3"/>
  <c r="J34" i="3" s="1"/>
  <c r="H34" i="3"/>
  <c r="L34" i="3" s="1"/>
  <c r="D34" i="3"/>
  <c r="E34" i="3" s="1"/>
  <c r="B34" i="3"/>
  <c r="H33" i="3"/>
  <c r="L33" i="3" s="1"/>
  <c r="D33" i="3"/>
  <c r="E33" i="3" s="1"/>
  <c r="B33" i="3"/>
  <c r="M32" i="3"/>
  <c r="K32" i="3"/>
  <c r="I32" i="3"/>
  <c r="J32" i="3" s="1"/>
  <c r="H32" i="3"/>
  <c r="L32" i="3" s="1"/>
  <c r="E32" i="3"/>
  <c r="D32" i="3"/>
  <c r="B32" i="3"/>
  <c r="H31" i="3"/>
  <c r="L31" i="3" s="1"/>
  <c r="D31" i="3"/>
  <c r="E31" i="3" s="1"/>
  <c r="B31" i="3"/>
  <c r="H30" i="3"/>
  <c r="L30" i="3" s="1"/>
  <c r="E30" i="3"/>
  <c r="D30" i="3"/>
  <c r="B30" i="3"/>
  <c r="H29" i="3"/>
  <c r="L29" i="3" s="1"/>
  <c r="D29" i="3"/>
  <c r="E29" i="3" s="1"/>
  <c r="B29" i="3"/>
  <c r="H28" i="3"/>
  <c r="L28" i="3" s="1"/>
  <c r="D28" i="3"/>
  <c r="E28" i="3" s="1"/>
  <c r="B28" i="3"/>
  <c r="H27" i="3"/>
  <c r="L27" i="3" s="1"/>
  <c r="D27" i="3"/>
  <c r="E27" i="3" s="1"/>
  <c r="B27" i="3"/>
  <c r="M26" i="3"/>
  <c r="K26" i="3"/>
  <c r="H26" i="3"/>
  <c r="L26" i="3" s="1"/>
  <c r="D26" i="3"/>
  <c r="E26" i="3" s="1"/>
  <c r="B26" i="3"/>
  <c r="H25" i="3"/>
  <c r="D25" i="3"/>
  <c r="E25" i="3" s="1"/>
  <c r="B25" i="3"/>
  <c r="H24" i="3"/>
  <c r="L24" i="3" s="1"/>
  <c r="D24" i="3"/>
  <c r="E24" i="3" s="1"/>
  <c r="B24" i="3"/>
  <c r="H23" i="3"/>
  <c r="D23" i="3"/>
  <c r="E23" i="3" s="1"/>
  <c r="B23" i="3"/>
  <c r="M22" i="3"/>
  <c r="K22" i="3"/>
  <c r="I22" i="3"/>
  <c r="J22" i="3" s="1"/>
  <c r="H22" i="3"/>
  <c r="L22" i="3" s="1"/>
  <c r="D22" i="3"/>
  <c r="E22" i="3" s="1"/>
  <c r="B22" i="3"/>
  <c r="H21" i="3"/>
  <c r="D21" i="3"/>
  <c r="E21" i="3" s="1"/>
  <c r="B21" i="3"/>
  <c r="M20" i="3"/>
  <c r="K20" i="3"/>
  <c r="I20" i="3"/>
  <c r="J20" i="3" s="1"/>
  <c r="H20" i="3"/>
  <c r="L20" i="3" s="1"/>
  <c r="E20" i="3"/>
  <c r="D20" i="3"/>
  <c r="B20" i="3"/>
  <c r="H19" i="3"/>
  <c r="D19" i="3"/>
  <c r="E19" i="3" s="1"/>
  <c r="B19" i="3"/>
  <c r="H18" i="3"/>
  <c r="L18" i="3" s="1"/>
  <c r="E18" i="3"/>
  <c r="D18" i="3"/>
  <c r="B18" i="3"/>
  <c r="H17" i="3"/>
  <c r="D17" i="3"/>
  <c r="E17" i="3" s="1"/>
  <c r="B17" i="3"/>
  <c r="H16" i="3"/>
  <c r="L16" i="3" s="1"/>
  <c r="D16" i="3"/>
  <c r="E16" i="3" s="1"/>
  <c r="B16" i="3"/>
  <c r="H15" i="3"/>
  <c r="D15" i="3"/>
  <c r="E15" i="3" s="1"/>
  <c r="B15" i="3"/>
  <c r="M14" i="3"/>
  <c r="K14" i="3"/>
  <c r="H14" i="3"/>
  <c r="L14" i="3" s="1"/>
  <c r="D14" i="3"/>
  <c r="E14" i="3" s="1"/>
  <c r="B14" i="3"/>
  <c r="H13" i="3"/>
  <c r="D13" i="3"/>
  <c r="E13" i="3" s="1"/>
  <c r="B13" i="3"/>
  <c r="H12" i="3"/>
  <c r="L12" i="3" s="1"/>
  <c r="D12" i="3"/>
  <c r="E12" i="3" s="1"/>
  <c r="B12" i="3"/>
  <c r="H11" i="3"/>
  <c r="D11" i="3"/>
  <c r="E11" i="3" s="1"/>
  <c r="B11" i="3"/>
  <c r="M10" i="3"/>
  <c r="K10" i="3"/>
  <c r="I10" i="3"/>
  <c r="J10" i="3" s="1"/>
  <c r="H10" i="3"/>
  <c r="L10" i="3" s="1"/>
  <c r="D10" i="3"/>
  <c r="E10" i="3" s="1"/>
  <c r="B10" i="3"/>
  <c r="H9" i="3"/>
  <c r="D9" i="3"/>
  <c r="E9" i="3" s="1"/>
  <c r="B9" i="3"/>
  <c r="M8" i="3"/>
  <c r="K8" i="3"/>
  <c r="I8" i="3"/>
  <c r="J8" i="3" s="1"/>
  <c r="H8" i="3"/>
  <c r="L8" i="3" s="1"/>
  <c r="E8" i="3"/>
  <c r="D8" i="3"/>
  <c r="B8" i="3"/>
  <c r="H7" i="3"/>
  <c r="D7" i="3"/>
  <c r="E7" i="3" s="1"/>
  <c r="B7" i="3"/>
  <c r="H6" i="3"/>
  <c r="L6" i="3" s="1"/>
  <c r="E6" i="3"/>
  <c r="D6" i="3"/>
  <c r="B6" i="3"/>
  <c r="H5" i="3"/>
  <c r="J5" i="3" s="1"/>
  <c r="D5" i="3"/>
  <c r="E5" i="3" s="1"/>
  <c r="B5" i="3"/>
  <c r="E19" i="1"/>
  <c r="E18" i="1"/>
  <c r="E17" i="1"/>
  <c r="E16" i="1"/>
  <c r="F18" i="1" s="1"/>
  <c r="E15" i="1"/>
  <c r="E14" i="1"/>
  <c r="E13" i="1"/>
  <c r="E12" i="1"/>
  <c r="E11" i="1"/>
  <c r="E10" i="1"/>
  <c r="E9" i="1"/>
  <c r="E8" i="1"/>
  <c r="E7" i="1"/>
  <c r="K9" i="1" s="1"/>
  <c r="K12" i="3" l="1"/>
  <c r="K24" i="3"/>
  <c r="K36" i="3"/>
  <c r="K48" i="3"/>
  <c r="I6" i="3"/>
  <c r="J6" i="3" s="1"/>
  <c r="I54" i="3"/>
  <c r="J54" i="3" s="1"/>
  <c r="I36" i="3"/>
  <c r="J36" i="3" s="1"/>
  <c r="M12" i="3"/>
  <c r="M24" i="3"/>
  <c r="M36" i="3"/>
  <c r="M48" i="3"/>
  <c r="I18" i="3"/>
  <c r="J18" i="3" s="1"/>
  <c r="I30" i="3"/>
  <c r="J30" i="3" s="1"/>
  <c r="I42" i="3"/>
  <c r="J42" i="3" s="1"/>
  <c r="I12" i="3"/>
  <c r="J12" i="3" s="1"/>
  <c r="I24" i="3"/>
  <c r="J24" i="3" s="1"/>
  <c r="I48" i="3"/>
  <c r="J48" i="3" s="1"/>
  <c r="I56" i="3"/>
  <c r="J56" i="3" s="1"/>
  <c r="K42" i="3"/>
  <c r="K54" i="3"/>
  <c r="F7" i="1"/>
  <c r="E4" i="2" s="1"/>
  <c r="M6" i="3"/>
  <c r="I16" i="3"/>
  <c r="J16" i="3" s="1"/>
  <c r="M18" i="3"/>
  <c r="I28" i="3"/>
  <c r="J28" i="3" s="1"/>
  <c r="M30" i="3"/>
  <c r="I40" i="3"/>
  <c r="J40" i="3" s="1"/>
  <c r="M42" i="3"/>
  <c r="I52" i="3"/>
  <c r="J52" i="3" s="1"/>
  <c r="M54" i="3"/>
  <c r="K6" i="3"/>
  <c r="K18" i="3"/>
  <c r="K30" i="3"/>
  <c r="K16" i="3"/>
  <c r="K28" i="3"/>
  <c r="K40" i="3"/>
  <c r="K52" i="3"/>
  <c r="I14" i="3"/>
  <c r="J14" i="3" s="1"/>
  <c r="M16" i="3"/>
  <c r="I26" i="3"/>
  <c r="J26" i="3" s="1"/>
  <c r="M28" i="3"/>
  <c r="I38" i="3"/>
  <c r="J38" i="3" s="1"/>
  <c r="M40" i="3"/>
  <c r="I50" i="3"/>
  <c r="J50" i="3" s="1"/>
  <c r="M52" i="3"/>
  <c r="F10" i="1"/>
  <c r="M8" i="1" s="1"/>
  <c r="F11" i="1"/>
  <c r="G11" i="1" s="1"/>
  <c r="E12" i="2"/>
  <c r="F8" i="1"/>
  <c r="E5" i="2" s="1"/>
  <c r="F9" i="1"/>
  <c r="M11" i="1"/>
  <c r="F15" i="1"/>
  <c r="G15" i="1" s="1"/>
  <c r="F16" i="1"/>
  <c r="G18" i="1"/>
  <c r="E13" i="2"/>
  <c r="F12" i="1"/>
  <c r="G12" i="1" s="1"/>
  <c r="F13" i="1"/>
  <c r="E8" i="2" s="1"/>
  <c r="F14" i="1"/>
  <c r="E9" i="2" s="1"/>
  <c r="G16" i="1"/>
  <c r="F17" i="1"/>
  <c r="M5" i="3"/>
  <c r="K5" i="3"/>
  <c r="I5" i="3"/>
  <c r="L5" i="3"/>
  <c r="M7" i="3"/>
  <c r="K7" i="3"/>
  <c r="I7" i="3"/>
  <c r="J7" i="3" s="1"/>
  <c r="L7" i="3"/>
  <c r="M9" i="3"/>
  <c r="K9" i="3"/>
  <c r="I9" i="3"/>
  <c r="J9" i="3" s="1"/>
  <c r="L9" i="3"/>
  <c r="M11" i="3"/>
  <c r="K11" i="3"/>
  <c r="I11" i="3"/>
  <c r="J11" i="3" s="1"/>
  <c r="L11" i="3"/>
  <c r="M13" i="3"/>
  <c r="K13" i="3"/>
  <c r="I13" i="3"/>
  <c r="J13" i="3" s="1"/>
  <c r="L13" i="3"/>
  <c r="M15" i="3"/>
  <c r="K15" i="3"/>
  <c r="I15" i="3"/>
  <c r="J15" i="3" s="1"/>
  <c r="L15" i="3"/>
  <c r="M17" i="3"/>
  <c r="K17" i="3"/>
  <c r="I17" i="3"/>
  <c r="J17" i="3" s="1"/>
  <c r="L17" i="3"/>
  <c r="M19" i="3"/>
  <c r="K19" i="3"/>
  <c r="I19" i="3"/>
  <c r="J19" i="3" s="1"/>
  <c r="L19" i="3"/>
  <c r="M21" i="3"/>
  <c r="K21" i="3"/>
  <c r="I21" i="3"/>
  <c r="J21" i="3" s="1"/>
  <c r="L21" i="3"/>
  <c r="M23" i="3"/>
  <c r="K23" i="3"/>
  <c r="I23" i="3"/>
  <c r="J23" i="3" s="1"/>
  <c r="L23" i="3"/>
  <c r="M25" i="3"/>
  <c r="K25" i="3"/>
  <c r="I25" i="3"/>
  <c r="J25" i="3" s="1"/>
  <c r="L25" i="3"/>
  <c r="I27" i="3"/>
  <c r="J27" i="3" s="1"/>
  <c r="K27" i="3"/>
  <c r="M27" i="3"/>
  <c r="I29" i="3"/>
  <c r="J29" i="3" s="1"/>
  <c r="K29" i="3"/>
  <c r="M29" i="3"/>
  <c r="I31" i="3"/>
  <c r="J31" i="3" s="1"/>
  <c r="K31" i="3"/>
  <c r="M31" i="3"/>
  <c r="I33" i="3"/>
  <c r="J33" i="3" s="1"/>
  <c r="K33" i="3"/>
  <c r="M33" i="3"/>
  <c r="I35" i="3"/>
  <c r="J35" i="3" s="1"/>
  <c r="K35" i="3"/>
  <c r="M35" i="3"/>
  <c r="I37" i="3"/>
  <c r="J37" i="3" s="1"/>
  <c r="K37" i="3"/>
  <c r="M37" i="3"/>
  <c r="I39" i="3"/>
  <c r="J39" i="3" s="1"/>
  <c r="K39" i="3"/>
  <c r="M39" i="3"/>
  <c r="I41" i="3"/>
  <c r="J41" i="3" s="1"/>
  <c r="K41" i="3"/>
  <c r="M41" i="3"/>
  <c r="I43" i="3"/>
  <c r="J43" i="3" s="1"/>
  <c r="K43" i="3"/>
  <c r="M43" i="3"/>
  <c r="I45" i="3"/>
  <c r="J45" i="3" s="1"/>
  <c r="K45" i="3"/>
  <c r="M45" i="3"/>
  <c r="I47" i="3"/>
  <c r="J47" i="3" s="1"/>
  <c r="K47" i="3"/>
  <c r="M47" i="3"/>
  <c r="I49" i="3"/>
  <c r="J49" i="3" s="1"/>
  <c r="K49" i="3"/>
  <c r="M49" i="3"/>
  <c r="I51" i="3"/>
  <c r="J51" i="3" s="1"/>
  <c r="K51" i="3"/>
  <c r="M51" i="3"/>
  <c r="I53" i="3"/>
  <c r="J53" i="3" s="1"/>
  <c r="K53" i="3"/>
  <c r="M53" i="3"/>
  <c r="I55" i="3"/>
  <c r="J55" i="3" s="1"/>
  <c r="K55" i="3"/>
  <c r="M55" i="3"/>
  <c r="I57" i="3"/>
  <c r="J57" i="3" s="1"/>
  <c r="K57" i="3"/>
  <c r="M57" i="3"/>
  <c r="M59" i="3"/>
  <c r="K59" i="3"/>
  <c r="I59" i="3"/>
  <c r="J59" i="3" s="1"/>
  <c r="L59" i="3"/>
  <c r="I60" i="3"/>
  <c r="J60" i="3" s="1"/>
  <c r="K60" i="3"/>
  <c r="M60" i="3"/>
  <c r="L61" i="3"/>
  <c r="I62" i="3"/>
  <c r="J62" i="3" s="1"/>
  <c r="K62" i="3"/>
  <c r="M62" i="3"/>
  <c r="L63" i="3"/>
  <c r="I64" i="3"/>
  <c r="J64" i="3" s="1"/>
  <c r="K64" i="3"/>
  <c r="M64" i="3"/>
  <c r="L65" i="3"/>
  <c r="I66" i="3"/>
  <c r="J66" i="3" s="1"/>
  <c r="K66" i="3"/>
  <c r="M66" i="3"/>
  <c r="L67" i="3"/>
  <c r="I68" i="3"/>
  <c r="J68" i="3" s="1"/>
  <c r="K68" i="3"/>
  <c r="M68" i="3"/>
  <c r="L69" i="3"/>
  <c r="I70" i="3"/>
  <c r="J70" i="3" s="1"/>
  <c r="K70" i="3"/>
  <c r="M70" i="3"/>
  <c r="L71" i="3"/>
  <c r="I72" i="3"/>
  <c r="J72" i="3" s="1"/>
  <c r="K72" i="3"/>
  <c r="M72" i="3"/>
  <c r="L73" i="3"/>
  <c r="I61" i="3"/>
  <c r="J61" i="3" s="1"/>
  <c r="K61" i="3"/>
  <c r="I63" i="3"/>
  <c r="J63" i="3" s="1"/>
  <c r="K63" i="3"/>
  <c r="I65" i="3"/>
  <c r="J65" i="3" s="1"/>
  <c r="K65" i="3"/>
  <c r="I67" i="3"/>
  <c r="J67" i="3" s="1"/>
  <c r="K67" i="3"/>
  <c r="I69" i="3"/>
  <c r="J69" i="3" s="1"/>
  <c r="K69" i="3"/>
  <c r="I71" i="3"/>
  <c r="J71" i="3" s="1"/>
  <c r="K71" i="3"/>
  <c r="I73" i="3"/>
  <c r="J73" i="3" s="1"/>
  <c r="K73" i="3"/>
  <c r="G17" i="1" l="1"/>
  <c r="E6" i="2"/>
  <c r="N31" i="1"/>
  <c r="K29" i="1"/>
  <c r="K27" i="1"/>
  <c r="K25" i="1"/>
  <c r="L25" i="1" s="1"/>
  <c r="N25" i="1" s="1"/>
  <c r="G10" i="1"/>
  <c r="G14" i="1"/>
  <c r="E11" i="2"/>
  <c r="J17" i="1"/>
  <c r="E7" i="2"/>
  <c r="J13" i="1"/>
  <c r="J15" i="1"/>
  <c r="E10" i="2"/>
  <c r="G9" i="1"/>
  <c r="G13" i="1"/>
  <c r="J19" i="1"/>
  <c r="G8" i="1"/>
  <c r="O17" i="1" l="1"/>
  <c r="L17" i="1"/>
  <c r="L19" i="1" s="1"/>
  <c r="N27" i="1"/>
  <c r="L27" i="1"/>
  <c r="M15" i="1"/>
  <c r="N15" i="1"/>
  <c r="P15" i="1"/>
  <c r="M17" i="1"/>
  <c r="N17" i="1"/>
  <c r="N29" i="1"/>
  <c r="L29" i="1"/>
  <c r="O15" i="1"/>
  <c r="O21" i="1" s="1"/>
  <c r="L15" i="1"/>
  <c r="L21" i="1" l="1"/>
  <c r="M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FM</author>
  </authors>
  <commentList>
    <comment ref="I1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Valeur Théorique = 2.88
Valeurs Observées = 3.01 +/- 0.23
(Acker, 1889)
</t>
        </r>
      </text>
    </comment>
    <comment ref="K1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Valeur Théorique = 2.95
Valeurs Observées = 2.92 +/- 0.32
(Acker, 1889)
</t>
        </r>
      </text>
    </comment>
    <comment ref="M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This ratio indicates if the nebula is thin/thick for [NII] lines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Environ 1.2 pour les nébuleuses de forte excitation (He II présente)
Environ 1.0 pour les nébuleuses de faible excitation (He II faible ou absente)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From HeII Intensity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<sst xmlns="http://schemas.openxmlformats.org/spreadsheetml/2006/main" count="118" uniqueCount="84">
  <si>
    <t>Balmer Decrement</t>
  </si>
  <si>
    <t>l</t>
  </si>
  <si>
    <t>Line</t>
  </si>
  <si>
    <r>
      <t>I</t>
    </r>
    <r>
      <rPr>
        <vertAlign val="subscript"/>
        <sz val="12"/>
        <color rgb="FF000000"/>
        <rFont val="Calibri"/>
        <family val="2"/>
      </rPr>
      <t>0 Gauss</t>
    </r>
  </si>
  <si>
    <r>
      <t>I</t>
    </r>
    <r>
      <rPr>
        <vertAlign val="subscript"/>
        <sz val="12"/>
        <color rgb="FF000000"/>
        <rFont val="Calibri"/>
        <family val="2"/>
      </rPr>
      <t>0</t>
    </r>
    <r>
      <rPr>
        <sz val="12"/>
        <color rgb="FF000000"/>
        <rFont val="Calibri"/>
        <family val="2"/>
      </rPr>
      <t xml:space="preserve">                  I(H</t>
    </r>
    <r>
      <rPr>
        <sz val="12"/>
        <color rgb="FF000000"/>
        <rFont val="Symbol"/>
        <family val="1"/>
        <charset val="2"/>
      </rPr>
      <t>b</t>
    </r>
    <r>
      <rPr>
        <sz val="12"/>
        <color rgb="FF000000"/>
        <rFont val="Calibri"/>
        <family val="2"/>
      </rPr>
      <t>) =100</t>
    </r>
  </si>
  <si>
    <t>Ic</t>
  </si>
  <si>
    <r>
      <rPr>
        <sz val="12"/>
        <color rgb="FF000000"/>
        <rFont val="Symbol"/>
        <family val="1"/>
        <charset val="2"/>
      </rPr>
      <t>D</t>
    </r>
    <r>
      <rPr>
        <sz val="12"/>
        <color rgb="FF000000"/>
        <rFont val="Calibri"/>
        <family val="2"/>
      </rPr>
      <t>%</t>
    </r>
  </si>
  <si>
    <t>n</t>
  </si>
  <si>
    <t>Measured value</t>
  </si>
  <si>
    <t>Theorical value</t>
  </si>
  <si>
    <t>Dereddened value</t>
  </si>
  <si>
    <t>H I</t>
  </si>
  <si>
    <r>
      <t>H</t>
    </r>
    <r>
      <rPr>
        <sz val="12"/>
        <color rgb="FF000000"/>
        <rFont val="Symbol"/>
        <family val="1"/>
        <charset val="2"/>
      </rPr>
      <t>a</t>
    </r>
  </si>
  <si>
    <t>[O III]</t>
  </si>
  <si>
    <r>
      <t>H</t>
    </r>
    <r>
      <rPr>
        <sz val="12"/>
        <color rgb="FF000000"/>
        <rFont val="Symbol"/>
        <family val="1"/>
        <charset val="2"/>
      </rPr>
      <t>b</t>
    </r>
  </si>
  <si>
    <t>He II</t>
  </si>
  <si>
    <r>
      <t>H</t>
    </r>
    <r>
      <rPr>
        <sz val="12"/>
        <color rgb="FF000000"/>
        <rFont val="Symbol"/>
        <family val="1"/>
        <charset val="2"/>
      </rPr>
      <t>g</t>
    </r>
  </si>
  <si>
    <r>
      <t>c(H</t>
    </r>
    <r>
      <rPr>
        <b/>
        <sz val="12"/>
        <color rgb="FF000000"/>
        <rFont val="Symbol"/>
        <family val="1"/>
        <charset val="2"/>
      </rPr>
      <t>b</t>
    </r>
    <r>
      <rPr>
        <b/>
        <sz val="12"/>
        <color rgb="FF000000"/>
        <rFont val="Calibri"/>
        <family val="2"/>
      </rPr>
      <t>)</t>
    </r>
  </si>
  <si>
    <t>E(B-V)</t>
  </si>
  <si>
    <t>[N II]</t>
  </si>
  <si>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5007/</t>
    </r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4959</t>
    </r>
  </si>
  <si>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6583/</t>
    </r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6548</t>
    </r>
  </si>
  <si>
    <t>HeI</t>
  </si>
  <si>
    <r>
      <t>R</t>
    </r>
    <r>
      <rPr>
        <vertAlign val="subscript"/>
        <sz val="12"/>
        <color rgb="FF000000"/>
        <rFont val="Calibri"/>
        <family val="2"/>
      </rPr>
      <t>[OIII]</t>
    </r>
  </si>
  <si>
    <t>T(K)</t>
  </si>
  <si>
    <r>
      <t>R</t>
    </r>
    <r>
      <rPr>
        <vertAlign val="subscript"/>
        <sz val="12"/>
        <color rgb="FF000000"/>
        <rFont val="Calibri"/>
        <family val="2"/>
      </rPr>
      <t>[NII]</t>
    </r>
  </si>
  <si>
    <t>[S II]</t>
  </si>
  <si>
    <r>
      <t>R</t>
    </r>
    <r>
      <rPr>
        <vertAlign val="subscript"/>
        <sz val="12"/>
        <color rgb="FF000000"/>
        <rFont val="Calibri"/>
        <family val="2"/>
      </rPr>
      <t>[SII]</t>
    </r>
  </si>
  <si>
    <r>
      <t>Ne (cm</t>
    </r>
    <r>
      <rPr>
        <b/>
        <vertAlign val="superscript"/>
        <sz val="12"/>
        <color rgb="FF000000"/>
        <rFont val="Calibri"/>
        <family val="2"/>
      </rPr>
      <t>-3</t>
    </r>
    <r>
      <rPr>
        <b/>
        <sz val="12"/>
        <color rgb="FF000000"/>
        <rFont val="Calibri"/>
        <family val="2"/>
      </rPr>
      <t>)</t>
    </r>
  </si>
  <si>
    <t>This Work</t>
  </si>
  <si>
    <t>[1]</t>
  </si>
  <si>
    <t>[2]</t>
  </si>
  <si>
    <t>[3]</t>
  </si>
  <si>
    <t>[4]</t>
  </si>
  <si>
    <t>Table 5 : Line intensities - Comparison with published values</t>
  </si>
  <si>
    <t xml:space="preserve">[1] : Henry &amp; al. (2000) [2] : Barker (1991) [3] Aller &amp; Czyzak (1979) </t>
  </si>
  <si>
    <t>[4] Average of [1], [2] and [3] as computed in Pottasch &amp; al. (2008)</t>
  </si>
  <si>
    <t>Te</t>
  </si>
  <si>
    <t>Ne</t>
  </si>
  <si>
    <t>R[SII]</t>
  </si>
  <si>
    <t>References</t>
  </si>
  <si>
    <t>Osterbrock &amp; Ferland, University Science Books, 2006</t>
  </si>
  <si>
    <t>Kwok, Cambridge astrophysics series, 2007</t>
  </si>
  <si>
    <t>Kaler, A.J., 308, 1986</t>
  </si>
  <si>
    <t>Acker, EDP Sciences, 2011</t>
  </si>
  <si>
    <t>Acker &amp; Jaschek, Masson, 1995</t>
  </si>
  <si>
    <t xml:space="preserve"> 1,6</t>
  </si>
  <si>
    <t>5,8</t>
  </si>
  <si>
    <t>McKenna &amp; al., P.A.S.P, 108, 1996</t>
  </si>
  <si>
    <r>
      <t>T</t>
    </r>
    <r>
      <rPr>
        <b/>
        <vertAlign val="subscript"/>
        <sz val="12"/>
        <color rgb="FF000000"/>
        <rFont val="Calibri"/>
        <family val="2"/>
      </rPr>
      <t>[OIII]</t>
    </r>
    <r>
      <rPr>
        <b/>
        <sz val="12"/>
        <color rgb="FF000000"/>
        <rFont val="Calibri"/>
        <family val="2"/>
      </rPr>
      <t>/T</t>
    </r>
    <r>
      <rPr>
        <b/>
        <vertAlign val="subscript"/>
        <sz val="12"/>
        <color rgb="FF000000"/>
        <rFont val="Calibri"/>
        <family val="2"/>
      </rPr>
      <t>[NII]</t>
    </r>
  </si>
  <si>
    <t>2,7</t>
  </si>
  <si>
    <t>[1-10]</t>
  </si>
  <si>
    <t>[1-12]</t>
  </si>
  <si>
    <t>Scale</t>
  </si>
  <si>
    <t>Dopita 1990</t>
  </si>
  <si>
    <t>Excitation Class</t>
  </si>
  <si>
    <t>Class</t>
  </si>
  <si>
    <t xml:space="preserve"> 1/6</t>
  </si>
  <si>
    <t xml:space="preserve"> 2/7</t>
  </si>
  <si>
    <t>low</t>
  </si>
  <si>
    <t>high</t>
  </si>
  <si>
    <t>medium</t>
  </si>
  <si>
    <t>Electronic temperature, density and excitation class derived from planetary nebula spectrum</t>
  </si>
  <si>
    <r>
      <t xml:space="preserve">Gurzadyan 1998          </t>
    </r>
    <r>
      <rPr>
        <b/>
        <sz val="12"/>
        <color rgb="FF000000"/>
        <rFont val="Calibri"/>
        <family val="2"/>
      </rPr>
      <t xml:space="preserve">  </t>
    </r>
    <r>
      <rPr>
        <b/>
        <sz val="8"/>
        <color rgb="FF000000"/>
        <rFont val="Calibri"/>
        <family val="2"/>
      </rPr>
      <t xml:space="preserve"> 10</t>
    </r>
  </si>
  <si>
    <t>Gurzadyan &amp; Egikyan, A.P. Supp. Ser., 181,1991</t>
  </si>
  <si>
    <t>Dopita &amp; Meatheringham, A.J., 357, 1990</t>
  </si>
  <si>
    <t>R1</t>
  </si>
  <si>
    <t>EC</t>
  </si>
  <si>
    <t>R2</t>
  </si>
  <si>
    <t xml:space="preserve"> 1-5</t>
  </si>
  <si>
    <t>5-10</t>
  </si>
  <si>
    <t>10-20</t>
  </si>
  <si>
    <t>Low Excitation</t>
  </si>
  <si>
    <t>Medium Excitation</t>
  </si>
  <si>
    <t>High Excitation</t>
  </si>
  <si>
    <t>Reid 2011</t>
  </si>
  <si>
    <t>T* [K]</t>
  </si>
  <si>
    <t>F. Teyssier 2011</t>
  </si>
  <si>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6583/</t>
    </r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Calibri"/>
        <family val="2"/>
      </rPr>
      <t xml:space="preserve"> 6562</t>
    </r>
  </si>
  <si>
    <t>Kaler, 1989</t>
  </si>
  <si>
    <t>Kaler &amp; Jacony, A.J., 345, 1989</t>
  </si>
  <si>
    <t>4b</t>
  </si>
  <si>
    <t>4/4b</t>
  </si>
  <si>
    <t>4,4b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</si>
</sst>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vertAlign val="subscript"/>
      <sz val="12"/>
      <color rgb="FF000000"/>
      <name val="Calibri"/>
      <family val="2"/>
    </font>
    <font>
      <b/>
      <sz val="12"/>
      <color rgb="FF000000"/>
      <name val="Symbol"/>
      <family val="1"/>
      <charset val="2"/>
    </font>
    <font>
      <sz val="12"/>
      <color rgb="FF000000"/>
      <name val="Symbol"/>
      <family val="1"/>
      <charset val="2"/>
    </font>
    <font>
      <vertAlign val="subscript"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Symbol"/>
      <family val="1"/>
      <charset val="2"/>
    </font>
    <font>
      <b/>
      <sz val="8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8"/>
      <color rgb="FF000000"/>
      <name val="Calibri"/>
      <family val="2"/>
    </font>
    <font>
      <sz val="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b/>
      <sz val="18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top"/>
    </xf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 vertical="top"/>
    </xf>
    <xf numFmtId="164" fontId="0" fillId="0" borderId="0" xfId="0" applyNumberFormat="1"/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4" borderId="1" xfId="0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165" fontId="0" fillId="0" borderId="0" xfId="0" applyNumberFormat="1"/>
    <xf numFmtId="0" fontId="1" fillId="3" borderId="7" xfId="0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4" fillId="0" borderId="0" xfId="0" applyFont="1"/>
    <xf numFmtId="0" fontId="10" fillId="0" borderId="0" xfId="0" applyFont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1" fillId="0" borderId="0" xfId="0" applyFont="1"/>
    <xf numFmtId="1" fontId="1" fillId="3" borderId="10" xfId="0" applyNumberFormat="1" applyFont="1" applyFill="1" applyBorder="1" applyAlignment="1">
      <alignment horizontal="center"/>
    </xf>
    <xf numFmtId="1" fontId="1" fillId="5" borderId="9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0" fillId="0" borderId="0" xfId="0" applyFont="1"/>
    <xf numFmtId="0" fontId="10" fillId="0" borderId="11" xfId="0" applyFont="1" applyBorder="1"/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0" fontId="1" fillId="5" borderId="9" xfId="0" applyFont="1" applyFill="1" applyBorder="1"/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0" fillId="11" borderId="9" xfId="0" applyNumberForma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2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" fontId="1" fillId="10" borderId="0" xfId="0" applyNumberFormat="1" applyFon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11" borderId="0" xfId="0" applyFill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0" fontId="1" fillId="0" borderId="17" xfId="0" applyFont="1" applyBorder="1"/>
    <xf numFmtId="1" fontId="1" fillId="0" borderId="8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8" fillId="0" borderId="18" xfId="0" applyFon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13" borderId="0" xfId="0" applyFill="1"/>
    <xf numFmtId="0" fontId="1" fillId="0" borderId="16" xfId="0" applyFont="1" applyBorder="1"/>
    <xf numFmtId="49" fontId="1" fillId="0" borderId="16" xfId="0" applyNumberFormat="1" applyFont="1" applyBorder="1" applyAlignment="1">
      <alignment horizontal="center"/>
    </xf>
    <xf numFmtId="0" fontId="1" fillId="13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6" fillId="11" borderId="1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1" fillId="11" borderId="18" xfId="0" applyNumberFormat="1" applyFont="1" applyFill="1" applyBorder="1" applyAlignment="1">
      <alignment horizontal="center"/>
    </xf>
    <xf numFmtId="1" fontId="0" fillId="10" borderId="19" xfId="0" applyNumberFormat="1" applyFill="1" applyBorder="1" applyAlignment="1">
      <alignment horizontal="center"/>
    </xf>
    <xf numFmtId="1" fontId="0" fillId="10" borderId="21" xfId="0" applyNumberFormat="1" applyFill="1" applyBorder="1" applyAlignment="1">
      <alignment horizontal="center"/>
    </xf>
    <xf numFmtId="1" fontId="0" fillId="10" borderId="20" xfId="0" applyNumberFormat="1" applyFill="1" applyBorder="1" applyAlignment="1">
      <alignment horizontal="center"/>
    </xf>
    <xf numFmtId="0" fontId="0" fillId="0" borderId="20" xfId="0" applyBorder="1"/>
    <xf numFmtId="0" fontId="0" fillId="0" borderId="16" xfId="0" applyBorder="1"/>
    <xf numFmtId="0" fontId="10" fillId="0" borderId="22" xfId="0" applyFont="1" applyBorder="1"/>
    <xf numFmtId="0" fontId="10" fillId="0" borderId="23" xfId="0" applyFont="1" applyBorder="1"/>
    <xf numFmtId="2" fontId="10" fillId="0" borderId="23" xfId="0" applyNumberFormat="1" applyFont="1" applyBorder="1" applyAlignment="1">
      <alignment horizontal="center"/>
    </xf>
    <xf numFmtId="2" fontId="10" fillId="0" borderId="24" xfId="0" applyNumberFormat="1" applyFont="1" applyBorder="1" applyAlignment="1">
      <alignment horizontal="center"/>
    </xf>
    <xf numFmtId="16" fontId="10" fillId="0" borderId="22" xfId="0" applyNumberFormat="1" applyFont="1" applyBorder="1" applyAlignment="1">
      <alignment horizontal="right"/>
    </xf>
    <xf numFmtId="0" fontId="10" fillId="0" borderId="24" xfId="0" applyFont="1" applyBorder="1" applyAlignment="1">
      <alignment horizontal="center"/>
    </xf>
    <xf numFmtId="0" fontId="8" fillId="0" borderId="13" xfId="0" applyFont="1" applyBorder="1"/>
    <xf numFmtId="0" fontId="10" fillId="0" borderId="14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1" fillId="15" borderId="0" xfId="0" applyFont="1" applyFill="1"/>
    <xf numFmtId="0" fontId="16" fillId="15" borderId="0" xfId="0" applyFont="1" applyFill="1"/>
    <xf numFmtId="0" fontId="17" fillId="15" borderId="0" xfId="0" applyFont="1" applyFill="1"/>
    <xf numFmtId="0" fontId="17" fillId="15" borderId="0" xfId="0" applyFont="1" applyFill="1" applyAlignment="1">
      <alignment horizontal="center"/>
    </xf>
    <xf numFmtId="0" fontId="15" fillId="15" borderId="0" xfId="0" applyFont="1" applyFill="1" applyAlignment="1">
      <alignment horizontal="right"/>
    </xf>
    <xf numFmtId="1" fontId="0" fillId="0" borderId="0" xfId="0" applyNumberFormat="1" applyAlignment="1">
      <alignment horizontal="center"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Feuil1!$L$25:$L$25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B-4C10-9AB7-16B34969D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56576"/>
        <c:axId val="146458112"/>
      </c:barChart>
      <c:catAx>
        <c:axId val="14645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58112"/>
        <c:crosses val="autoZero"/>
        <c:auto val="1"/>
        <c:lblAlgn val="ctr"/>
        <c:lblOffset val="100"/>
        <c:noMultiLvlLbl val="0"/>
      </c:catAx>
      <c:valAx>
        <c:axId val="146458112"/>
        <c:scaling>
          <c:orientation val="minMax"/>
          <c:max val="1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456576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Feuil1!$L$27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0-4CF5-B537-8383F40F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60576"/>
        <c:axId val="146362368"/>
      </c:barChart>
      <c:catAx>
        <c:axId val="14636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362368"/>
        <c:crosses val="autoZero"/>
        <c:auto val="1"/>
        <c:lblAlgn val="ctr"/>
        <c:lblOffset val="100"/>
        <c:noMultiLvlLbl val="0"/>
      </c:catAx>
      <c:valAx>
        <c:axId val="146362368"/>
        <c:scaling>
          <c:orientation val="minMax"/>
          <c:max val="1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360576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Feuil1!$K$29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9-4F99-A551-660FF9BF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72096"/>
        <c:axId val="146373632"/>
      </c:barChart>
      <c:catAx>
        <c:axId val="14637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373632"/>
        <c:crosses val="autoZero"/>
        <c:auto val="1"/>
        <c:lblAlgn val="ctr"/>
        <c:lblOffset val="100"/>
        <c:noMultiLvlLbl val="0"/>
      </c:catAx>
      <c:valAx>
        <c:axId val="146373632"/>
        <c:scaling>
          <c:orientation val="minMax"/>
          <c:max val="10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372096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5873">
              <a:solidFill>
                <a:srgbClr val="00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Feuil3!$A$5:$A$149</c:f>
              <c:numCache>
                <c:formatCode>General</c:formatCode>
                <c:ptCount val="145"/>
                <c:pt idx="0">
                  <c:v>6000</c:v>
                </c:pt>
                <c:pt idx="1">
                  <c:v>6100</c:v>
                </c:pt>
                <c:pt idx="2">
                  <c:v>6200</c:v>
                </c:pt>
                <c:pt idx="3">
                  <c:v>6300</c:v>
                </c:pt>
                <c:pt idx="4">
                  <c:v>6400</c:v>
                </c:pt>
                <c:pt idx="5">
                  <c:v>6500</c:v>
                </c:pt>
                <c:pt idx="6">
                  <c:v>6600</c:v>
                </c:pt>
                <c:pt idx="7">
                  <c:v>6700</c:v>
                </c:pt>
                <c:pt idx="8">
                  <c:v>6800</c:v>
                </c:pt>
                <c:pt idx="9">
                  <c:v>6900</c:v>
                </c:pt>
                <c:pt idx="10">
                  <c:v>7000</c:v>
                </c:pt>
                <c:pt idx="11">
                  <c:v>7100</c:v>
                </c:pt>
                <c:pt idx="12">
                  <c:v>7200</c:v>
                </c:pt>
                <c:pt idx="13">
                  <c:v>7300</c:v>
                </c:pt>
                <c:pt idx="14">
                  <c:v>7400</c:v>
                </c:pt>
                <c:pt idx="15">
                  <c:v>7500</c:v>
                </c:pt>
                <c:pt idx="16">
                  <c:v>7600</c:v>
                </c:pt>
                <c:pt idx="17">
                  <c:v>7700</c:v>
                </c:pt>
                <c:pt idx="18">
                  <c:v>7800</c:v>
                </c:pt>
                <c:pt idx="19">
                  <c:v>7900</c:v>
                </c:pt>
                <c:pt idx="20">
                  <c:v>8000</c:v>
                </c:pt>
                <c:pt idx="21">
                  <c:v>8100</c:v>
                </c:pt>
                <c:pt idx="22">
                  <c:v>8200</c:v>
                </c:pt>
                <c:pt idx="23">
                  <c:v>8300</c:v>
                </c:pt>
                <c:pt idx="24">
                  <c:v>8400</c:v>
                </c:pt>
                <c:pt idx="25">
                  <c:v>8500</c:v>
                </c:pt>
                <c:pt idx="26">
                  <c:v>8600</c:v>
                </c:pt>
                <c:pt idx="27">
                  <c:v>8700</c:v>
                </c:pt>
                <c:pt idx="28">
                  <c:v>8800</c:v>
                </c:pt>
                <c:pt idx="29">
                  <c:v>8900</c:v>
                </c:pt>
                <c:pt idx="30">
                  <c:v>9000</c:v>
                </c:pt>
                <c:pt idx="31">
                  <c:v>9100</c:v>
                </c:pt>
                <c:pt idx="32">
                  <c:v>9200</c:v>
                </c:pt>
                <c:pt idx="33">
                  <c:v>9300</c:v>
                </c:pt>
                <c:pt idx="34">
                  <c:v>9400</c:v>
                </c:pt>
                <c:pt idx="35">
                  <c:v>9500</c:v>
                </c:pt>
                <c:pt idx="36">
                  <c:v>9600</c:v>
                </c:pt>
                <c:pt idx="37">
                  <c:v>9700</c:v>
                </c:pt>
                <c:pt idx="38">
                  <c:v>9800</c:v>
                </c:pt>
                <c:pt idx="39">
                  <c:v>9900</c:v>
                </c:pt>
                <c:pt idx="40">
                  <c:v>10000</c:v>
                </c:pt>
                <c:pt idx="41">
                  <c:v>10100</c:v>
                </c:pt>
                <c:pt idx="42">
                  <c:v>10200</c:v>
                </c:pt>
                <c:pt idx="43">
                  <c:v>10300</c:v>
                </c:pt>
                <c:pt idx="44">
                  <c:v>10400</c:v>
                </c:pt>
                <c:pt idx="45">
                  <c:v>10500</c:v>
                </c:pt>
                <c:pt idx="46">
                  <c:v>10600</c:v>
                </c:pt>
                <c:pt idx="47">
                  <c:v>10700</c:v>
                </c:pt>
                <c:pt idx="48">
                  <c:v>10800</c:v>
                </c:pt>
                <c:pt idx="49">
                  <c:v>10900</c:v>
                </c:pt>
                <c:pt idx="50">
                  <c:v>11000</c:v>
                </c:pt>
                <c:pt idx="51">
                  <c:v>11100</c:v>
                </c:pt>
                <c:pt idx="52">
                  <c:v>11200</c:v>
                </c:pt>
                <c:pt idx="53">
                  <c:v>11300</c:v>
                </c:pt>
                <c:pt idx="54">
                  <c:v>11400</c:v>
                </c:pt>
                <c:pt idx="55">
                  <c:v>11500</c:v>
                </c:pt>
                <c:pt idx="56">
                  <c:v>11600</c:v>
                </c:pt>
                <c:pt idx="57">
                  <c:v>11700</c:v>
                </c:pt>
                <c:pt idx="58">
                  <c:v>11800</c:v>
                </c:pt>
                <c:pt idx="59">
                  <c:v>11900</c:v>
                </c:pt>
                <c:pt idx="60">
                  <c:v>12000</c:v>
                </c:pt>
                <c:pt idx="61">
                  <c:v>12100</c:v>
                </c:pt>
                <c:pt idx="62">
                  <c:v>12200</c:v>
                </c:pt>
                <c:pt idx="63">
                  <c:v>12300</c:v>
                </c:pt>
                <c:pt idx="64">
                  <c:v>12400</c:v>
                </c:pt>
                <c:pt idx="65">
                  <c:v>12500</c:v>
                </c:pt>
                <c:pt idx="66">
                  <c:v>12600</c:v>
                </c:pt>
                <c:pt idx="67">
                  <c:v>12700</c:v>
                </c:pt>
                <c:pt idx="68">
                  <c:v>12800</c:v>
                </c:pt>
                <c:pt idx="69">
                  <c:v>12900</c:v>
                </c:pt>
                <c:pt idx="70">
                  <c:v>13000</c:v>
                </c:pt>
                <c:pt idx="71">
                  <c:v>13100</c:v>
                </c:pt>
                <c:pt idx="72">
                  <c:v>13200</c:v>
                </c:pt>
                <c:pt idx="73">
                  <c:v>13300</c:v>
                </c:pt>
                <c:pt idx="74">
                  <c:v>13400</c:v>
                </c:pt>
                <c:pt idx="75">
                  <c:v>13500</c:v>
                </c:pt>
                <c:pt idx="76">
                  <c:v>13600</c:v>
                </c:pt>
                <c:pt idx="77">
                  <c:v>13700</c:v>
                </c:pt>
                <c:pt idx="78">
                  <c:v>13800</c:v>
                </c:pt>
                <c:pt idx="79">
                  <c:v>13900</c:v>
                </c:pt>
                <c:pt idx="80">
                  <c:v>14000</c:v>
                </c:pt>
                <c:pt idx="81">
                  <c:v>14100</c:v>
                </c:pt>
                <c:pt idx="82">
                  <c:v>14200</c:v>
                </c:pt>
                <c:pt idx="83">
                  <c:v>14300</c:v>
                </c:pt>
                <c:pt idx="84">
                  <c:v>14400</c:v>
                </c:pt>
                <c:pt idx="85">
                  <c:v>14500</c:v>
                </c:pt>
                <c:pt idx="86">
                  <c:v>14600</c:v>
                </c:pt>
                <c:pt idx="87">
                  <c:v>14700</c:v>
                </c:pt>
                <c:pt idx="88">
                  <c:v>14800</c:v>
                </c:pt>
                <c:pt idx="89">
                  <c:v>14900</c:v>
                </c:pt>
                <c:pt idx="90">
                  <c:v>15000</c:v>
                </c:pt>
                <c:pt idx="91">
                  <c:v>15100</c:v>
                </c:pt>
                <c:pt idx="92">
                  <c:v>15200</c:v>
                </c:pt>
                <c:pt idx="93">
                  <c:v>15300</c:v>
                </c:pt>
                <c:pt idx="94">
                  <c:v>15400</c:v>
                </c:pt>
                <c:pt idx="95">
                  <c:v>15500</c:v>
                </c:pt>
                <c:pt idx="96">
                  <c:v>15600</c:v>
                </c:pt>
                <c:pt idx="97">
                  <c:v>15700</c:v>
                </c:pt>
                <c:pt idx="98">
                  <c:v>15800</c:v>
                </c:pt>
                <c:pt idx="99">
                  <c:v>15900</c:v>
                </c:pt>
                <c:pt idx="100">
                  <c:v>16000</c:v>
                </c:pt>
                <c:pt idx="101">
                  <c:v>16100</c:v>
                </c:pt>
                <c:pt idx="102">
                  <c:v>16200</c:v>
                </c:pt>
                <c:pt idx="103">
                  <c:v>16300</c:v>
                </c:pt>
                <c:pt idx="104">
                  <c:v>16400</c:v>
                </c:pt>
                <c:pt idx="105">
                  <c:v>16500</c:v>
                </c:pt>
                <c:pt idx="106">
                  <c:v>16600</c:v>
                </c:pt>
                <c:pt idx="107">
                  <c:v>16700</c:v>
                </c:pt>
                <c:pt idx="108">
                  <c:v>16800</c:v>
                </c:pt>
                <c:pt idx="109">
                  <c:v>16900</c:v>
                </c:pt>
                <c:pt idx="110">
                  <c:v>17000</c:v>
                </c:pt>
                <c:pt idx="111">
                  <c:v>17100</c:v>
                </c:pt>
                <c:pt idx="112">
                  <c:v>17200</c:v>
                </c:pt>
                <c:pt idx="113">
                  <c:v>17300</c:v>
                </c:pt>
                <c:pt idx="114">
                  <c:v>17400</c:v>
                </c:pt>
                <c:pt idx="115">
                  <c:v>17500</c:v>
                </c:pt>
                <c:pt idx="116">
                  <c:v>17600</c:v>
                </c:pt>
                <c:pt idx="117">
                  <c:v>17700</c:v>
                </c:pt>
                <c:pt idx="118">
                  <c:v>17800</c:v>
                </c:pt>
                <c:pt idx="119">
                  <c:v>17900</c:v>
                </c:pt>
                <c:pt idx="120">
                  <c:v>18000</c:v>
                </c:pt>
                <c:pt idx="121">
                  <c:v>18100</c:v>
                </c:pt>
                <c:pt idx="122">
                  <c:v>18200</c:v>
                </c:pt>
                <c:pt idx="123">
                  <c:v>18300</c:v>
                </c:pt>
                <c:pt idx="124">
                  <c:v>18400</c:v>
                </c:pt>
                <c:pt idx="125">
                  <c:v>18500</c:v>
                </c:pt>
                <c:pt idx="126">
                  <c:v>18600</c:v>
                </c:pt>
                <c:pt idx="127">
                  <c:v>18700</c:v>
                </c:pt>
                <c:pt idx="128">
                  <c:v>18800</c:v>
                </c:pt>
                <c:pt idx="129">
                  <c:v>18900</c:v>
                </c:pt>
                <c:pt idx="130">
                  <c:v>19000</c:v>
                </c:pt>
                <c:pt idx="131">
                  <c:v>19100</c:v>
                </c:pt>
                <c:pt idx="132">
                  <c:v>19200</c:v>
                </c:pt>
                <c:pt idx="133">
                  <c:v>19300</c:v>
                </c:pt>
                <c:pt idx="134">
                  <c:v>19400</c:v>
                </c:pt>
                <c:pt idx="135">
                  <c:v>19500</c:v>
                </c:pt>
                <c:pt idx="136">
                  <c:v>19600</c:v>
                </c:pt>
                <c:pt idx="137">
                  <c:v>19700</c:v>
                </c:pt>
                <c:pt idx="138">
                  <c:v>19800</c:v>
                </c:pt>
                <c:pt idx="139">
                  <c:v>19900</c:v>
                </c:pt>
                <c:pt idx="140">
                  <c:v>20000</c:v>
                </c:pt>
              </c:numCache>
            </c:numRef>
          </c:xVal>
          <c:yVal>
            <c:numRef>
              <c:f>Feuil3!$B$5:$B$149</c:f>
              <c:numCache>
                <c:formatCode>0</c:formatCode>
                <c:ptCount val="145"/>
                <c:pt idx="0">
                  <c:v>2002.1874526144493</c:v>
                </c:pt>
                <c:pt idx="1">
                  <c:v>1830.0615475006769</c:v>
                </c:pt>
                <c:pt idx="2">
                  <c:v>1677.5905855845631</c:v>
                </c:pt>
                <c:pt idx="3">
                  <c:v>1542.0754410066265</c:v>
                </c:pt>
                <c:pt idx="4">
                  <c:v>1421.2431918996042</c:v>
                </c:pt>
                <c:pt idx="5">
                  <c:v>1313.1718068758496</c:v>
                </c:pt>
                <c:pt idx="6">
                  <c:v>1216.2294530666702</c:v>
                </c:pt>
                <c:pt idx="7">
                  <c:v>1129.0253484542402</c:v>
                </c:pt>
                <c:pt idx="8">
                  <c:v>1050.369776185504</c:v>
                </c:pt>
                <c:pt idx="9">
                  <c:v>979.24140644930878</c:v>
                </c:pt>
                <c:pt idx="10">
                  <c:v>914.76047480166778</c:v>
                </c:pt>
                <c:pt idx="11">
                  <c:v>856.16667565240334</c:v>
                </c:pt>
                <c:pt idx="12">
                  <c:v>802.80086891536837</c:v>
                </c:pt>
                <c:pt idx="13">
                  <c:v>754.08988358485544</c:v>
                </c:pt>
                <c:pt idx="14">
                  <c:v>709.5338469222894</c:v>
                </c:pt>
                <c:pt idx="15">
                  <c:v>668.69558153912601</c:v>
                </c:pt>
                <c:pt idx="16">
                  <c:v>631.1917021241884</c:v>
                </c:pt>
                <c:pt idx="17">
                  <c:v>596.68511433008234</c:v>
                </c:pt>
                <c:pt idx="18">
                  <c:v>564.8786745522915</c:v>
                </c:pt>
                <c:pt idx="19">
                  <c:v>535.5098141827043</c:v>
                </c:pt>
                <c:pt idx="20">
                  <c:v>508.34596784069959</c:v>
                </c:pt>
                <c:pt idx="21">
                  <c:v>483.18067396860471</c:v>
                </c:pt>
                <c:pt idx="22">
                  <c:v>459.83023949085725</c:v>
                </c:pt>
                <c:pt idx="23">
                  <c:v>438.1308791209687</c:v>
                </c:pt>
                <c:pt idx="24">
                  <c:v>417.93625525257346</c:v>
                </c:pt>
                <c:pt idx="25">
                  <c:v>399.11535689420333</c:v>
                </c:pt>
                <c:pt idx="26">
                  <c:v>381.55066635717242</c:v>
                </c:pt>
                <c:pt idx="27">
                  <c:v>365.13657082206845</c:v>
                </c:pt>
                <c:pt idx="28">
                  <c:v>349.77798284149833</c:v>
                </c:pt>
                <c:pt idx="29">
                  <c:v>335.38913956400495</c:v>
                </c:pt>
                <c:pt idx="30">
                  <c:v>321.8925552099023</c:v>
                </c:pt>
                <c:pt idx="31">
                  <c:v>309.21810527363925</c:v>
                </c:pt>
                <c:pt idx="32">
                  <c:v>297.30222421391426</c:v>
                </c:pt>
                <c:pt idx="33">
                  <c:v>286.08720113908106</c:v>
                </c:pt>
                <c:pt idx="34">
                  <c:v>275.52056029632001</c:v>
                </c:pt>
                <c:pt idx="35">
                  <c:v>265.55451510578132</c:v>
                </c:pt>
                <c:pt idx="36">
                  <c:v>256.14548610843701</c:v>
                </c:pt>
                <c:pt idx="37">
                  <c:v>247.25367457023867</c:v>
                </c:pt>
                <c:pt idx="38">
                  <c:v>238.84268464766726</c:v>
                </c:pt>
                <c:pt idx="39">
                  <c:v>230.87918800567527</c:v>
                </c:pt>
                <c:pt idx="40">
                  <c:v>223.33262561707608</c:v>
                </c:pt>
                <c:pt idx="41">
                  <c:v>216.17494218635608</c:v>
                </c:pt>
                <c:pt idx="42">
                  <c:v>209.38034925039003</c:v>
                </c:pt>
                <c:pt idx="43">
                  <c:v>202.92511352996021</c:v>
                </c:pt>
                <c:pt idx="44">
                  <c:v>196.78736755298678</c:v>
                </c:pt>
                <c:pt idx="45">
                  <c:v>190.94693995432544</c:v>
                </c:pt>
                <c:pt idx="46">
                  <c:v>185.38520318744176</c:v>
                </c:pt>
                <c:pt idx="47">
                  <c:v>180.08493666820397</c:v>
                </c:pt>
                <c:pt idx="48">
                  <c:v>175.03020361718538</c:v>
                </c:pt>
                <c:pt idx="49">
                  <c:v>170.20624007989659</c:v>
                </c:pt>
                <c:pt idx="50">
                  <c:v>165.59935478905462</c:v>
                </c:pt>
                <c:pt idx="51">
                  <c:v>161.1968386933967</c:v>
                </c:pt>
                <c:pt idx="52">
                  <c:v>156.98688311708383</c:v>
                </c:pt>
                <c:pt idx="53">
                  <c:v>152.95850563533182</c:v>
                </c:pt>
                <c:pt idx="54">
                  <c:v>149.10148285803385</c:v>
                </c:pt>
                <c:pt idx="55">
                  <c:v>145.40628940591139</c:v>
                </c:pt>
                <c:pt idx="56">
                  <c:v>141.86404244495807</c:v>
                </c:pt>
                <c:pt idx="57">
                  <c:v>138.46645121616632</c:v>
                </c:pt>
                <c:pt idx="58">
                  <c:v>135.20577106007531</c:v>
                </c:pt>
                <c:pt idx="59">
                  <c:v>132.07476149068515</c:v>
                </c:pt>
                <c:pt idx="60">
                  <c:v>129.06664792173157</c:v>
                </c:pt>
                <c:pt idx="61">
                  <c:v>126.17508669103671</c:v>
                </c:pt>
                <c:pt idx="62">
                  <c:v>123.39413306638866</c:v>
                </c:pt>
                <c:pt idx="63">
                  <c:v>120.71821194976798</c:v>
                </c:pt>
                <c:pt idx="64">
                  <c:v>118.14209102628735</c:v>
                </c:pt>
                <c:pt idx="65">
                  <c:v>115.66085613040678</c:v>
                </c:pt>
                <c:pt idx="66">
                  <c:v>113.26988862524378</c:v>
                </c:pt>
                <c:pt idx="67">
                  <c:v>110.96484461146801</c:v>
                </c:pt>
                <c:pt idx="68">
                  <c:v>108.7416358006661</c:v>
                </c:pt>
                <c:pt idx="69">
                  <c:v>106.59641190445174</c:v>
                </c:pt>
                <c:pt idx="70">
                  <c:v>104.52554440521737</c:v>
                </c:pt>
                <c:pt idx="71">
                  <c:v>102.52561158747932</c:v>
                </c:pt>
                <c:pt idx="72">
                  <c:v>100.59338472044122</c:v>
                </c:pt>
                <c:pt idx="73">
                  <c:v>98.725815292850356</c:v>
                </c:pt>
                <c:pt idx="74">
                  <c:v>96.920023210579544</c:v>
                </c:pt>
                <c:pt idx="75">
                  <c:v>95.173285875767718</c:v>
                </c:pt>
                <c:pt idx="76">
                  <c:v>93.483028073888335</c:v>
                </c:pt>
                <c:pt idx="77">
                  <c:v>91.846812601893646</c:v>
                </c:pt>
                <c:pt idx="78">
                  <c:v>90.262331576678491</c:v>
                </c:pt>
                <c:pt idx="79">
                  <c:v>88.727398368599339</c:v>
                </c:pt>
                <c:pt idx="80">
                  <c:v>87.239940109733439</c:v>
                </c:pt>
                <c:pt idx="81">
                  <c:v>85.797990731030382</c:v>
                </c:pt>
                <c:pt idx="82">
                  <c:v>84.399684486542938</c:v>
                </c:pt>
                <c:pt idx="83">
                  <c:v>83.043249926570624</c:v>
                </c:pt>
                <c:pt idx="84">
                  <c:v>81.727004284849841</c:v>
                </c:pt>
                <c:pt idx="85">
                  <c:v>80.449348247914628</c:v>
                </c:pt>
                <c:pt idx="86">
                  <c:v>79.208761077459087</c:v>
                </c:pt>
                <c:pt idx="87">
                  <c:v>78.003796058992762</c:v>
                </c:pt>
                <c:pt idx="88">
                  <c:v>76.833076252311074</c:v>
                </c:pt>
                <c:pt idx="89">
                  <c:v>75.695290521331628</c:v>
                </c:pt>
                <c:pt idx="90">
                  <c:v>74.589189822691665</c:v>
                </c:pt>
                <c:pt idx="91">
                  <c:v>73.513583734181964</c:v>
                </c:pt>
                <c:pt idx="92">
                  <c:v>72.467337205621462</c:v>
                </c:pt>
                <c:pt idx="93">
                  <c:v>71.449367516171904</c:v>
                </c:pt>
                <c:pt idx="94">
                  <c:v>70.45864142336471</c:v>
                </c:pt>
                <c:pt idx="95">
                  <c:v>69.494172490273712</c:v>
                </c:pt>
                <c:pt idx="96">
                  <c:v>68.555018578329225</c:v>
                </c:pt>
                <c:pt idx="97">
                  <c:v>67.640279494240247</c:v>
                </c:pt>
                <c:pt idx="98">
                  <c:v>66.749094780379608</c:v>
                </c:pt>
                <c:pt idx="99">
                  <c:v>65.880641638801109</c:v>
                </c:pt>
                <c:pt idx="100">
                  <c:v>65.034132979802393</c:v>
                </c:pt>
                <c:pt idx="101">
                  <c:v>64.208815586632696</c:v>
                </c:pt>
                <c:pt idx="102">
                  <c:v>63.403968388570064</c:v>
                </c:pt>
                <c:pt idx="103">
                  <c:v>62.61890083517099</c:v>
                </c:pt>
                <c:pt idx="104">
                  <c:v>61.852951365023259</c:v>
                </c:pt>
                <c:pt idx="105">
                  <c:v>61.105485962820453</c:v>
                </c:pt>
                <c:pt idx="106">
                  <c:v>60.375896799024524</c:v>
                </c:pt>
                <c:pt idx="107">
                  <c:v>59.663600946795157</c:v>
                </c:pt>
                <c:pt idx="108">
                  <c:v>58.968039171244371</c:v>
                </c:pt>
                <c:pt idx="109">
                  <c:v>58.288674786425688</c:v>
                </c:pt>
                <c:pt idx="110">
                  <c:v>57.6249925757893</c:v>
                </c:pt>
                <c:pt idx="111">
                  <c:v>56.97649777213406</c:v>
                </c:pt>
                <c:pt idx="112">
                  <c:v>56.342715093361221</c:v>
                </c:pt>
                <c:pt idx="113">
                  <c:v>55.723187830590284</c:v>
                </c:pt>
                <c:pt idx="114">
                  <c:v>55.11747698543185</c:v>
                </c:pt>
                <c:pt idx="115">
                  <c:v>54.525160453430352</c:v>
                </c:pt>
                <c:pt idx="116">
                  <c:v>53.945832250890945</c:v>
                </c:pt>
                <c:pt idx="117">
                  <c:v>53.379101782491041</c:v>
                </c:pt>
                <c:pt idx="118">
                  <c:v>52.824593147250276</c:v>
                </c:pt>
                <c:pt idx="119">
                  <c:v>52.281944480592571</c:v>
                </c:pt>
                <c:pt idx="120">
                  <c:v>51.750807330382656</c:v>
                </c:pt>
                <c:pt idx="121">
                  <c:v>51.230846064957575</c:v>
                </c:pt>
                <c:pt idx="122">
                  <c:v>50.721737311301538</c:v>
                </c:pt>
                <c:pt idx="123">
                  <c:v>50.223169421631518</c:v>
                </c:pt>
                <c:pt idx="124">
                  <c:v>49.73484196677181</c:v>
                </c:pt>
                <c:pt idx="125">
                  <c:v>49.256465254798307</c:v>
                </c:pt>
                <c:pt idx="126">
                  <c:v>48.787759873529289</c:v>
                </c:pt>
                <c:pt idx="127">
                  <c:v>48.328456255528252</c:v>
                </c:pt>
                <c:pt idx="128">
                  <c:v>47.878294264367682</c:v>
                </c:pt>
                <c:pt idx="129">
                  <c:v>47.437022800979534</c:v>
                </c:pt>
                <c:pt idx="130">
                  <c:v>47.004399428990695</c:v>
                </c:pt>
                <c:pt idx="131">
                  <c:v>46.580190018008487</c:v>
                </c:pt>
                <c:pt idx="132">
                  <c:v>46.164168403884375</c:v>
                </c:pt>
                <c:pt idx="133">
                  <c:v>45.756116065042086</c:v>
                </c:pt>
                <c:pt idx="134">
                  <c:v>45.355821814011769</c:v>
                </c:pt>
                <c:pt idx="135">
                  <c:v>44.96308150336192</c:v>
                </c:pt>
                <c:pt idx="136">
                  <c:v>44.57769774526934</c:v>
                </c:pt>
                <c:pt idx="137">
                  <c:v>44.199479644011717</c:v>
                </c:pt>
                <c:pt idx="138">
                  <c:v>43.828242540709056</c:v>
                </c:pt>
                <c:pt idx="139">
                  <c:v>43.463807769679498</c:v>
                </c:pt>
                <c:pt idx="140">
                  <c:v>43.106002425811575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2-4E4A-BC22-2598A119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15008"/>
        <c:axId val="146709120"/>
      </c:scatterChart>
      <c:valAx>
        <c:axId val="146709120"/>
        <c:scaling>
          <c:logBase val="10"/>
          <c:orientation val="minMax"/>
          <c:min val="10"/>
        </c:scaling>
        <c:delete val="0"/>
        <c:axPos val="l"/>
        <c:numFmt formatCode="0E+00" sourceLinked="0"/>
        <c:majorTickMark val="in"/>
        <c:minorTickMark val="in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715008"/>
        <c:crosses val="autoZero"/>
        <c:crossBetween val="midCat"/>
        <c:majorUnit val="10"/>
        <c:minorUnit val="10"/>
      </c:valAx>
      <c:valAx>
        <c:axId val="146715008"/>
        <c:scaling>
          <c:orientation val="minMax"/>
          <c:max val="20000"/>
          <c:min val="500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709120"/>
        <c:crosses val="autoZero"/>
        <c:crossBetween val="midCat"/>
        <c:majorUnit val="5000"/>
        <c:minorUnit val="1000"/>
      </c:valAx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5873">
              <a:solidFill>
                <a:srgbClr val="00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Feuil3!$A$5:$A$149</c:f>
              <c:numCache>
                <c:formatCode>General</c:formatCode>
                <c:ptCount val="145"/>
                <c:pt idx="0">
                  <c:v>6000</c:v>
                </c:pt>
                <c:pt idx="1">
                  <c:v>6100</c:v>
                </c:pt>
                <c:pt idx="2">
                  <c:v>6200</c:v>
                </c:pt>
                <c:pt idx="3">
                  <c:v>6300</c:v>
                </c:pt>
                <c:pt idx="4">
                  <c:v>6400</c:v>
                </c:pt>
                <c:pt idx="5">
                  <c:v>6500</c:v>
                </c:pt>
                <c:pt idx="6">
                  <c:v>6600</c:v>
                </c:pt>
                <c:pt idx="7">
                  <c:v>6700</c:v>
                </c:pt>
                <c:pt idx="8">
                  <c:v>6800</c:v>
                </c:pt>
                <c:pt idx="9">
                  <c:v>6900</c:v>
                </c:pt>
                <c:pt idx="10">
                  <c:v>7000</c:v>
                </c:pt>
                <c:pt idx="11">
                  <c:v>7100</c:v>
                </c:pt>
                <c:pt idx="12">
                  <c:v>7200</c:v>
                </c:pt>
                <c:pt idx="13">
                  <c:v>7300</c:v>
                </c:pt>
                <c:pt idx="14">
                  <c:v>7400</c:v>
                </c:pt>
                <c:pt idx="15">
                  <c:v>7500</c:v>
                </c:pt>
                <c:pt idx="16">
                  <c:v>7600</c:v>
                </c:pt>
                <c:pt idx="17">
                  <c:v>7700</c:v>
                </c:pt>
                <c:pt idx="18">
                  <c:v>7800</c:v>
                </c:pt>
                <c:pt idx="19">
                  <c:v>7900</c:v>
                </c:pt>
                <c:pt idx="20">
                  <c:v>8000</c:v>
                </c:pt>
                <c:pt idx="21">
                  <c:v>8100</c:v>
                </c:pt>
                <c:pt idx="22">
                  <c:v>8200</c:v>
                </c:pt>
                <c:pt idx="23">
                  <c:v>8300</c:v>
                </c:pt>
                <c:pt idx="24">
                  <c:v>8400</c:v>
                </c:pt>
                <c:pt idx="25">
                  <c:v>8500</c:v>
                </c:pt>
                <c:pt idx="26">
                  <c:v>8600</c:v>
                </c:pt>
                <c:pt idx="27">
                  <c:v>8700</c:v>
                </c:pt>
                <c:pt idx="28">
                  <c:v>8800</c:v>
                </c:pt>
                <c:pt idx="29">
                  <c:v>8900</c:v>
                </c:pt>
                <c:pt idx="30">
                  <c:v>9000</c:v>
                </c:pt>
                <c:pt idx="31">
                  <c:v>9100</c:v>
                </c:pt>
                <c:pt idx="32">
                  <c:v>9200</c:v>
                </c:pt>
                <c:pt idx="33">
                  <c:v>9300</c:v>
                </c:pt>
                <c:pt idx="34">
                  <c:v>9400</c:v>
                </c:pt>
                <c:pt idx="35">
                  <c:v>9500</c:v>
                </c:pt>
                <c:pt idx="36">
                  <c:v>9600</c:v>
                </c:pt>
                <c:pt idx="37">
                  <c:v>9700</c:v>
                </c:pt>
                <c:pt idx="38">
                  <c:v>9800</c:v>
                </c:pt>
                <c:pt idx="39">
                  <c:v>9900</c:v>
                </c:pt>
                <c:pt idx="40">
                  <c:v>10000</c:v>
                </c:pt>
                <c:pt idx="41">
                  <c:v>10100</c:v>
                </c:pt>
                <c:pt idx="42">
                  <c:v>10200</c:v>
                </c:pt>
                <c:pt idx="43">
                  <c:v>10300</c:v>
                </c:pt>
                <c:pt idx="44">
                  <c:v>10400</c:v>
                </c:pt>
                <c:pt idx="45">
                  <c:v>10500</c:v>
                </c:pt>
                <c:pt idx="46">
                  <c:v>10600</c:v>
                </c:pt>
                <c:pt idx="47">
                  <c:v>10700</c:v>
                </c:pt>
                <c:pt idx="48">
                  <c:v>10800</c:v>
                </c:pt>
                <c:pt idx="49">
                  <c:v>10900</c:v>
                </c:pt>
                <c:pt idx="50">
                  <c:v>11000</c:v>
                </c:pt>
                <c:pt idx="51">
                  <c:v>11100</c:v>
                </c:pt>
                <c:pt idx="52">
                  <c:v>11200</c:v>
                </c:pt>
                <c:pt idx="53">
                  <c:v>11300</c:v>
                </c:pt>
                <c:pt idx="54">
                  <c:v>11400</c:v>
                </c:pt>
                <c:pt idx="55">
                  <c:v>11500</c:v>
                </c:pt>
                <c:pt idx="56">
                  <c:v>11600</c:v>
                </c:pt>
                <c:pt idx="57">
                  <c:v>11700</c:v>
                </c:pt>
                <c:pt idx="58">
                  <c:v>11800</c:v>
                </c:pt>
                <c:pt idx="59">
                  <c:v>11900</c:v>
                </c:pt>
                <c:pt idx="60">
                  <c:v>12000</c:v>
                </c:pt>
                <c:pt idx="61">
                  <c:v>12100</c:v>
                </c:pt>
                <c:pt idx="62">
                  <c:v>12200</c:v>
                </c:pt>
                <c:pt idx="63">
                  <c:v>12300</c:v>
                </c:pt>
                <c:pt idx="64">
                  <c:v>12400</c:v>
                </c:pt>
                <c:pt idx="65">
                  <c:v>12500</c:v>
                </c:pt>
                <c:pt idx="66">
                  <c:v>12600</c:v>
                </c:pt>
                <c:pt idx="67">
                  <c:v>12700</c:v>
                </c:pt>
                <c:pt idx="68">
                  <c:v>12800</c:v>
                </c:pt>
                <c:pt idx="69">
                  <c:v>12900</c:v>
                </c:pt>
                <c:pt idx="70">
                  <c:v>13000</c:v>
                </c:pt>
                <c:pt idx="71">
                  <c:v>13100</c:v>
                </c:pt>
                <c:pt idx="72">
                  <c:v>13200</c:v>
                </c:pt>
                <c:pt idx="73">
                  <c:v>13300</c:v>
                </c:pt>
                <c:pt idx="74">
                  <c:v>13400</c:v>
                </c:pt>
                <c:pt idx="75">
                  <c:v>13500</c:v>
                </c:pt>
                <c:pt idx="76">
                  <c:v>13600</c:v>
                </c:pt>
                <c:pt idx="77">
                  <c:v>13700</c:v>
                </c:pt>
                <c:pt idx="78">
                  <c:v>13800</c:v>
                </c:pt>
                <c:pt idx="79">
                  <c:v>13900</c:v>
                </c:pt>
                <c:pt idx="80">
                  <c:v>14000</c:v>
                </c:pt>
                <c:pt idx="81">
                  <c:v>14100</c:v>
                </c:pt>
                <c:pt idx="82">
                  <c:v>14200</c:v>
                </c:pt>
                <c:pt idx="83">
                  <c:v>14300</c:v>
                </c:pt>
                <c:pt idx="84">
                  <c:v>14400</c:v>
                </c:pt>
                <c:pt idx="85">
                  <c:v>14500</c:v>
                </c:pt>
                <c:pt idx="86">
                  <c:v>14600</c:v>
                </c:pt>
                <c:pt idx="87">
                  <c:v>14700</c:v>
                </c:pt>
                <c:pt idx="88">
                  <c:v>14800</c:v>
                </c:pt>
                <c:pt idx="89">
                  <c:v>14900</c:v>
                </c:pt>
                <c:pt idx="90">
                  <c:v>15000</c:v>
                </c:pt>
                <c:pt idx="91">
                  <c:v>15100</c:v>
                </c:pt>
                <c:pt idx="92">
                  <c:v>15200</c:v>
                </c:pt>
                <c:pt idx="93">
                  <c:v>15300</c:v>
                </c:pt>
                <c:pt idx="94">
                  <c:v>15400</c:v>
                </c:pt>
                <c:pt idx="95">
                  <c:v>15500</c:v>
                </c:pt>
                <c:pt idx="96">
                  <c:v>15600</c:v>
                </c:pt>
                <c:pt idx="97">
                  <c:v>15700</c:v>
                </c:pt>
                <c:pt idx="98">
                  <c:v>15800</c:v>
                </c:pt>
                <c:pt idx="99">
                  <c:v>15900</c:v>
                </c:pt>
                <c:pt idx="100">
                  <c:v>16000</c:v>
                </c:pt>
                <c:pt idx="101">
                  <c:v>16100</c:v>
                </c:pt>
                <c:pt idx="102">
                  <c:v>16200</c:v>
                </c:pt>
                <c:pt idx="103">
                  <c:v>16300</c:v>
                </c:pt>
                <c:pt idx="104">
                  <c:v>16400</c:v>
                </c:pt>
                <c:pt idx="105">
                  <c:v>16500</c:v>
                </c:pt>
                <c:pt idx="106">
                  <c:v>16600</c:v>
                </c:pt>
                <c:pt idx="107">
                  <c:v>16700</c:v>
                </c:pt>
                <c:pt idx="108">
                  <c:v>16800</c:v>
                </c:pt>
                <c:pt idx="109">
                  <c:v>16900</c:v>
                </c:pt>
                <c:pt idx="110">
                  <c:v>17000</c:v>
                </c:pt>
                <c:pt idx="111">
                  <c:v>17100</c:v>
                </c:pt>
                <c:pt idx="112">
                  <c:v>17200</c:v>
                </c:pt>
                <c:pt idx="113">
                  <c:v>17300</c:v>
                </c:pt>
                <c:pt idx="114">
                  <c:v>17400</c:v>
                </c:pt>
                <c:pt idx="115">
                  <c:v>17500</c:v>
                </c:pt>
                <c:pt idx="116">
                  <c:v>17600</c:v>
                </c:pt>
                <c:pt idx="117">
                  <c:v>17700</c:v>
                </c:pt>
                <c:pt idx="118">
                  <c:v>17800</c:v>
                </c:pt>
                <c:pt idx="119">
                  <c:v>17900</c:v>
                </c:pt>
                <c:pt idx="120">
                  <c:v>18000</c:v>
                </c:pt>
                <c:pt idx="121">
                  <c:v>18100</c:v>
                </c:pt>
                <c:pt idx="122">
                  <c:v>18200</c:v>
                </c:pt>
                <c:pt idx="123">
                  <c:v>18300</c:v>
                </c:pt>
                <c:pt idx="124">
                  <c:v>18400</c:v>
                </c:pt>
                <c:pt idx="125">
                  <c:v>18500</c:v>
                </c:pt>
                <c:pt idx="126">
                  <c:v>18600</c:v>
                </c:pt>
                <c:pt idx="127">
                  <c:v>18700</c:v>
                </c:pt>
                <c:pt idx="128">
                  <c:v>18800</c:v>
                </c:pt>
                <c:pt idx="129">
                  <c:v>18900</c:v>
                </c:pt>
                <c:pt idx="130">
                  <c:v>19000</c:v>
                </c:pt>
                <c:pt idx="131">
                  <c:v>19100</c:v>
                </c:pt>
                <c:pt idx="132">
                  <c:v>19200</c:v>
                </c:pt>
                <c:pt idx="133">
                  <c:v>19300</c:v>
                </c:pt>
                <c:pt idx="134">
                  <c:v>19400</c:v>
                </c:pt>
                <c:pt idx="135">
                  <c:v>19500</c:v>
                </c:pt>
                <c:pt idx="136">
                  <c:v>19600</c:v>
                </c:pt>
                <c:pt idx="137">
                  <c:v>19700</c:v>
                </c:pt>
                <c:pt idx="138">
                  <c:v>19800</c:v>
                </c:pt>
                <c:pt idx="139">
                  <c:v>19900</c:v>
                </c:pt>
                <c:pt idx="140">
                  <c:v>20000</c:v>
                </c:pt>
              </c:numCache>
            </c:numRef>
          </c:xVal>
          <c:yVal>
            <c:numRef>
              <c:f>Feuil3!$E$5:$E$149</c:f>
              <c:numCache>
                <c:formatCode>0</c:formatCode>
                <c:ptCount val="145"/>
                <c:pt idx="0">
                  <c:v>530.83576592376301</c:v>
                </c:pt>
                <c:pt idx="1">
                  <c:v>495.78713456625337</c:v>
                </c:pt>
                <c:pt idx="2">
                  <c:v>464.07402642263622</c:v>
                </c:pt>
                <c:pt idx="3">
                  <c:v>435.30197382213277</c:v>
                </c:pt>
                <c:pt idx="4">
                  <c:v>409.13125224186854</c:v>
                </c:pt>
                <c:pt idx="5">
                  <c:v>385.26825613660657</c:v>
                </c:pt>
                <c:pt idx="6">
                  <c:v>363.45838366595319</c:v>
                </c:pt>
                <c:pt idx="7">
                  <c:v>343.48014167412026</c:v>
                </c:pt>
                <c:pt idx="8">
                  <c:v>325.14024194267984</c:v>
                </c:pt>
                <c:pt idx="9">
                  <c:v>308.26950619678564</c:v>
                </c:pt>
                <c:pt idx="10">
                  <c:v>292.7194337063674</c:v>
                </c:pt>
                <c:pt idx="11">
                  <c:v>278.35931392019205</c:v>
                </c:pt>
                <c:pt idx="12">
                  <c:v>265.07378916649776</c:v>
                </c:pt>
                <c:pt idx="13">
                  <c:v>252.76079038941421</c:v>
                </c:pt>
                <c:pt idx="14">
                  <c:v>241.3297831891856</c:v>
                </c:pt>
                <c:pt idx="15">
                  <c:v>230.70027288195013</c:v>
                </c:pt>
                <c:pt idx="16">
                  <c:v>220.80052649746912</c:v>
                </c:pt>
                <c:pt idx="17">
                  <c:v>211.56647706026288</c:v>
                </c:pt>
                <c:pt idx="18">
                  <c:v>202.94078151659497</c:v>
                </c:pt>
                <c:pt idx="19">
                  <c:v>194.8720085623824</c:v>
                </c:pt>
                <c:pt idx="20">
                  <c:v>187.31393661972498</c:v>
                </c:pt>
                <c:pt idx="21">
                  <c:v>180.22494547919837</c:v>
                </c:pt>
                <c:pt idx="22">
                  <c:v>173.5674878113137</c:v>
                </c:pt>
                <c:pt idx="23">
                  <c:v>167.30762896481377</c:v>
                </c:pt>
                <c:pt idx="24">
                  <c:v>161.41464530044902</c:v>
                </c:pt>
                <c:pt idx="25">
                  <c:v>155.86067282753228</c:v>
                </c:pt>
                <c:pt idx="26">
                  <c:v>150.62039917392696</c:v>
                </c:pt>
                <c:pt idx="27">
                  <c:v>145.67079297412735</c:v>
                </c:pt>
                <c:pt idx="28">
                  <c:v>140.99086564189295</c:v>
                </c:pt>
                <c:pt idx="29">
                  <c:v>136.56146123364877</c:v>
                </c:pt>
                <c:pt idx="30">
                  <c:v>132.36507073107805</c:v>
                </c:pt>
                <c:pt idx="31">
                  <c:v>128.38566759603816</c:v>
                </c:pt>
                <c:pt idx="32">
                  <c:v>124.6085618945101</c:v>
                </c:pt>
                <c:pt idx="33">
                  <c:v>121.02027066220501</c:v>
                </c:pt>
                <c:pt idx="34">
                  <c:v>117.60840250376863</c:v>
                </c:pt>
                <c:pt idx="35">
                  <c:v>114.36155468939977</c:v>
                </c:pt>
                <c:pt idx="36">
                  <c:v>111.26922124469539</c:v>
                </c:pt>
                <c:pt idx="37">
                  <c:v>108.32171072793712</c:v>
                </c:pt>
                <c:pt idx="38">
                  <c:v>105.51007255906656</c:v>
                </c:pt>
                <c:pt idx="39">
                  <c:v>102.82603091062511</c:v>
                </c:pt>
                <c:pt idx="40">
                  <c:v>100.2619252965896</c:v>
                </c:pt>
                <c:pt idx="41">
                  <c:v>97.810657103387939</c:v>
                </c:pt>
                <c:pt idx="42">
                  <c:v>95.465641400980374</c:v>
                </c:pt>
                <c:pt idx="43">
                  <c:v>93.220763452907761</c:v>
                </c:pt>
                <c:pt idx="44">
                  <c:v>91.07033941446123</c:v>
                </c:pt>
                <c:pt idx="45">
                  <c:v>89.009080769149534</c:v>
                </c:pt>
                <c:pt idx="46">
                  <c:v>87.032062106747787</c:v>
                </c:pt>
                <c:pt idx="47">
                  <c:v>85.134691892498466</c:v>
                </c:pt>
                <c:pt idx="48">
                  <c:v>83.31268591745534</c:v>
                </c:pt>
                <c:pt idx="49">
                  <c:v>81.562043155308274</c:v>
                </c:pt>
                <c:pt idx="50">
                  <c:v>79.879023781991975</c:v>
                </c:pt>
                <c:pt idx="51">
                  <c:v>78.260129141547097</c:v>
                </c:pt>
                <c:pt idx="52">
                  <c:v>76.702083465573494</c:v>
                </c:pt>
                <c:pt idx="53">
                  <c:v>75.201817174619919</c:v>
                </c:pt>
                <c:pt idx="54">
                  <c:v>73.756451608368337</c:v>
                </c:pt>
                <c:pt idx="55">
                  <c:v>72.363285047807025</c:v>
                </c:pt>
                <c:pt idx="56">
                  <c:v>71.019779907027342</c:v>
                </c:pt>
                <c:pt idx="57">
                  <c:v>69.723550985056121</c:v>
                </c:pt>
                <c:pt idx="58">
                  <c:v>68.472354679461418</c:v>
                </c:pt>
                <c:pt idx="59">
                  <c:v>67.264079073516086</c:v>
                </c:pt>
                <c:pt idx="60">
                  <c:v>66.096734817633532</c:v>
                </c:pt>
                <c:pt idx="61">
                  <c:v>64.968446733731369</c:v>
                </c:pt>
                <c:pt idx="62">
                  <c:v>63.877446078254138</c:v>
                </c:pt>
                <c:pt idx="63">
                  <c:v>62.8220634058952</c:v>
                </c:pt>
                <c:pt idx="64">
                  <c:v>61.800721981691254</c:v>
                </c:pt>
                <c:pt idx="65">
                  <c:v>60.811931694199259</c:v>
                </c:pt>
                <c:pt idx="66">
                  <c:v>59.85428342697081</c:v>
                </c:pt>
                <c:pt idx="67">
                  <c:v>58.926443849578369</c:v>
                </c:pt>
                <c:pt idx="68">
                  <c:v>58.02715059306788</c:v>
                </c:pt>
                <c:pt idx="69">
                  <c:v>57.155207777964897</c:v>
                </c:pt>
                <c:pt idx="70">
                  <c:v>56.309481865883583</c:v>
                </c:pt>
                <c:pt idx="71">
                  <c:v>55.488897808418344</c:v>
                </c:pt>
                <c:pt idx="72">
                  <c:v>54.692435469366281</c:v>
                </c:pt>
                <c:pt idx="73">
                  <c:v>53.919126298464533</c:v>
                </c:pt>
                <c:pt idx="74">
                  <c:v>53.168050236754119</c:v>
                </c:pt>
                <c:pt idx="75">
                  <c:v>52.438332835422855</c:v>
                </c:pt>
                <c:pt idx="76">
                  <c:v>51.729142571554917</c:v>
                </c:pt>
                <c:pt idx="77">
                  <c:v>51.0396883456391</c:v>
                </c:pt>
                <c:pt idx="78">
                  <c:v>50.369217146979231</c:v>
                </c:pt>
                <c:pt idx="79">
                  <c:v>49.717011874320448</c:v>
                </c:pt>
                <c:pt idx="80">
                  <c:v>49.082389300067732</c:v>
                </c:pt>
                <c:pt idx="81">
                  <c:v>48.464698167437369</c:v>
                </c:pt>
                <c:pt idx="82">
                  <c:v>47.863317410760196</c:v>
                </c:pt>
                <c:pt idx="83">
                  <c:v>47.277654489952603</c:v>
                </c:pt>
                <c:pt idx="84">
                  <c:v>46.707143830898893</c:v>
                </c:pt>
                <c:pt idx="85">
                  <c:v>46.151245364150654</c:v>
                </c:pt>
                <c:pt idx="86">
                  <c:v>45.609443154952892</c:v>
                </c:pt>
                <c:pt idx="87">
                  <c:v>45.081244118158459</c:v>
                </c:pt>
                <c:pt idx="88">
                  <c:v>44.566176812095939</c:v>
                </c:pt>
                <c:pt idx="89">
                  <c:v>44.063790305916655</c:v>
                </c:pt>
                <c:pt idx="90">
                  <c:v>43.573653115368344</c:v>
                </c:pt>
                <c:pt idx="91">
                  <c:v>43.095352202328087</c:v>
                </c:pt>
                <c:pt idx="92">
                  <c:v>42.628492033781477</c:v>
                </c:pt>
                <c:pt idx="93">
                  <c:v>42.172693696258598</c:v>
                </c:pt>
                <c:pt idx="94">
                  <c:v>41.727594062034818</c:v>
                </c:pt>
                <c:pt idx="95">
                  <c:v>41.292845003678032</c:v>
                </c:pt>
                <c:pt idx="96">
                  <c:v>40.868112653774169</c:v>
                </c:pt>
                <c:pt idx="97">
                  <c:v>40.453076706894109</c:v>
                </c:pt>
                <c:pt idx="98">
                  <c:v>40.04742976107714</c:v>
                </c:pt>
                <c:pt idx="99">
                  <c:v>39.65087669630163</c:v>
                </c:pt>
                <c:pt idx="100">
                  <c:v>39.263134087593372</c:v>
                </c:pt>
                <c:pt idx="101">
                  <c:v>38.883929650588669</c:v>
                </c:pt>
                <c:pt idx="102">
                  <c:v>38.513001717521355</c:v>
                </c:pt>
                <c:pt idx="103">
                  <c:v>38.150098741745346</c:v>
                </c:pt>
                <c:pt idx="104">
                  <c:v>37.794978829033781</c:v>
                </c:pt>
                <c:pt idx="105">
                  <c:v>37.447409294017291</c:v>
                </c:pt>
                <c:pt idx="106">
                  <c:v>37.107166240234747</c:v>
                </c:pt>
                <c:pt idx="107">
                  <c:v>36.774034162373496</c:v>
                </c:pt>
                <c:pt idx="108">
                  <c:v>36.447805569371326</c:v>
                </c:pt>
                <c:pt idx="109">
                  <c:v>36.128280627140967</c:v>
                </c:pt>
                <c:pt idx="110">
                  <c:v>35.815266819759842</c:v>
                </c:pt>
                <c:pt idx="111">
                  <c:v>35.508578628043928</c:v>
                </c:pt>
                <c:pt idx="112">
                  <c:v>35.208037224494902</c:v>
                </c:pt>
                <c:pt idx="113">
                  <c:v>34.913470183675564</c:v>
                </c:pt>
                <c:pt idx="114">
                  <c:v>34.624711207128762</c:v>
                </c:pt>
                <c:pt idx="115">
                  <c:v>34.34159986201233</c:v>
                </c:pt>
                <c:pt idx="116">
                  <c:v>34.063981332674238</c:v>
                </c:pt>
                <c:pt idx="117">
                  <c:v>33.791706184441701</c:v>
                </c:pt>
                <c:pt idx="118">
                  <c:v>33.52463013894306</c:v>
                </c:pt>
                <c:pt idx="119">
                  <c:v>33.262613860323803</c:v>
                </c:pt>
                <c:pt idx="120">
                  <c:v>33.005522751757361</c:v>
                </c:pt>
                <c:pt idx="121">
                  <c:v>32.753226761688261</c:v>
                </c:pt>
                <c:pt idx="122">
                  <c:v>32.505600199279421</c:v>
                </c:pt>
                <c:pt idx="123">
                  <c:v>32.262521558567265</c:v>
                </c:pt>
                <c:pt idx="124">
                  <c:v>32.023873350858395</c:v>
                </c:pt>
                <c:pt idx="125">
                  <c:v>31.78954194492913</c:v>
                </c:pt>
                <c:pt idx="126">
                  <c:v>31.559417414615677</c:v>
                </c:pt>
                <c:pt idx="127">
                  <c:v>31.333393393406524</c:v>
                </c:pt>
                <c:pt idx="128">
                  <c:v>31.111366935671853</c:v>
                </c:pt>
                <c:pt idx="129">
                  <c:v>30.893238384185825</c:v>
                </c:pt>
                <c:pt idx="130">
                  <c:v>30.678911243617499</c:v>
                </c:pt>
                <c:pt idx="131">
                  <c:v>30.468292059684874</c:v>
                </c:pt>
                <c:pt idx="132">
                  <c:v>30.261290303684063</c:v>
                </c:pt>
                <c:pt idx="133">
                  <c:v>30.057818262121724</c:v>
                </c:pt>
                <c:pt idx="134">
                  <c:v>29.857790931194533</c:v>
                </c:pt>
                <c:pt idx="135">
                  <c:v>29.66112591587364</c:v>
                </c:pt>
                <c:pt idx="136">
                  <c:v>29.467743333365686</c:v>
                </c:pt>
                <c:pt idx="137">
                  <c:v>29.277565720734483</c:v>
                </c:pt>
                <c:pt idx="138">
                  <c:v>29.09051794647948</c:v>
                </c:pt>
                <c:pt idx="139">
                  <c:v>28.906527125878299</c:v>
                </c:pt>
                <c:pt idx="140">
                  <c:v>28.725522539910955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A-49B0-AE96-2DFFB5B5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7840"/>
        <c:axId val="146726272"/>
      </c:scatterChart>
      <c:valAx>
        <c:axId val="146726272"/>
        <c:scaling>
          <c:logBase val="10"/>
          <c:orientation val="minMax"/>
          <c:min val="10"/>
        </c:scaling>
        <c:delete val="0"/>
        <c:axPos val="l"/>
        <c:numFmt formatCode="0E+00" sourceLinked="0"/>
        <c:majorTickMark val="in"/>
        <c:minorTickMark val="in"/>
        <c:tickLblPos val="nextTo"/>
        <c:spPr>
          <a:noFill/>
          <a:ln w="9528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547840"/>
        <c:crosses val="autoZero"/>
        <c:crossBetween val="midCat"/>
        <c:majorUnit val="10"/>
        <c:minorUnit val="10"/>
      </c:valAx>
      <c:valAx>
        <c:axId val="146547840"/>
        <c:scaling>
          <c:orientation val="minMax"/>
          <c:max val="20000"/>
          <c:min val="500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8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726272"/>
        <c:crosses val="autoZero"/>
        <c:crossBetween val="midCat"/>
        <c:majorUnit val="5000"/>
        <c:minorUnit val="1000"/>
      </c:valAx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1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Feuil3!$H$5:$H$54</c:f>
              <c:numCache>
                <c:formatCode>General</c:formatCode>
                <c:ptCount val="50"/>
                <c:pt idx="0">
                  <c:v>10</c:v>
                </c:pt>
                <c:pt idx="1">
                  <c:v>12.58925411794168</c:v>
                </c:pt>
                <c:pt idx="2">
                  <c:v>15.848931924611136</c:v>
                </c:pt>
                <c:pt idx="3">
                  <c:v>19.952623149688804</c:v>
                </c:pt>
                <c:pt idx="4">
                  <c:v>25.118864315095799</c:v>
                </c:pt>
                <c:pt idx="5">
                  <c:v>31.622776601683803</c:v>
                </c:pt>
                <c:pt idx="6">
                  <c:v>39.810717055349755</c:v>
                </c:pt>
                <c:pt idx="7">
                  <c:v>50.118723362727238</c:v>
                </c:pt>
                <c:pt idx="8">
                  <c:v>63.095734448019364</c:v>
                </c:pt>
                <c:pt idx="9">
                  <c:v>79.432823472428197</c:v>
                </c:pt>
                <c:pt idx="10">
                  <c:v>100</c:v>
                </c:pt>
                <c:pt idx="11">
                  <c:v>125.89254117941677</c:v>
                </c:pt>
                <c:pt idx="12">
                  <c:v>158.48931924611153</c:v>
                </c:pt>
                <c:pt idx="13">
                  <c:v>199.52623149688802</c:v>
                </c:pt>
                <c:pt idx="14">
                  <c:v>251.18864315095806</c:v>
                </c:pt>
                <c:pt idx="15">
                  <c:v>316.22776601683825</c:v>
                </c:pt>
                <c:pt idx="16">
                  <c:v>398.10717055349761</c:v>
                </c:pt>
                <c:pt idx="17">
                  <c:v>501.18723362727269</c:v>
                </c:pt>
                <c:pt idx="18">
                  <c:v>630.95734448019323</c:v>
                </c:pt>
                <c:pt idx="19">
                  <c:v>794.32823472428208</c:v>
                </c:pt>
                <c:pt idx="20">
                  <c:v>1000</c:v>
                </c:pt>
                <c:pt idx="21">
                  <c:v>1258.925411794168</c:v>
                </c:pt>
                <c:pt idx="22">
                  <c:v>1584.8931924611156</c:v>
                </c:pt>
                <c:pt idx="23">
                  <c:v>1995.2623149688804</c:v>
                </c:pt>
                <c:pt idx="24">
                  <c:v>2511.8864315095811</c:v>
                </c:pt>
                <c:pt idx="25">
                  <c:v>3162.2776601683804</c:v>
                </c:pt>
                <c:pt idx="26">
                  <c:v>3981.0717055349769</c:v>
                </c:pt>
                <c:pt idx="27">
                  <c:v>5011.8723362727324</c:v>
                </c:pt>
                <c:pt idx="28">
                  <c:v>6309.5734448019384</c:v>
                </c:pt>
                <c:pt idx="29">
                  <c:v>7943.2823472428154</c:v>
                </c:pt>
                <c:pt idx="30">
                  <c:v>10000</c:v>
                </c:pt>
                <c:pt idx="31">
                  <c:v>12589.254117941671</c:v>
                </c:pt>
                <c:pt idx="32">
                  <c:v>15848.931924611146</c:v>
                </c:pt>
                <c:pt idx="33">
                  <c:v>19952.623149688792</c:v>
                </c:pt>
                <c:pt idx="34">
                  <c:v>25118.86431509586</c:v>
                </c:pt>
                <c:pt idx="35">
                  <c:v>31622.77660168384</c:v>
                </c:pt>
                <c:pt idx="36">
                  <c:v>39810.717055349742</c:v>
                </c:pt>
                <c:pt idx="37">
                  <c:v>50118.723362727294</c:v>
                </c:pt>
                <c:pt idx="38">
                  <c:v>63095.734448019342</c:v>
                </c:pt>
                <c:pt idx="39">
                  <c:v>79432.823472428237</c:v>
                </c:pt>
                <c:pt idx="40">
                  <c:v>99999.99999999789</c:v>
                </c:pt>
                <c:pt idx="41">
                  <c:v>125892.54117941394</c:v>
                </c:pt>
                <c:pt idx="42">
                  <c:v>158489.31924611164</c:v>
                </c:pt>
                <c:pt idx="43">
                  <c:v>199526.23149688353</c:v>
                </c:pt>
                <c:pt idx="44">
                  <c:v>251188.64315095218</c:v>
                </c:pt>
                <c:pt idx="45">
                  <c:v>316227.76601683145</c:v>
                </c:pt>
                <c:pt idx="46">
                  <c:v>398107.17055348866</c:v>
                </c:pt>
                <c:pt idx="47">
                  <c:v>501187.23362726188</c:v>
                </c:pt>
                <c:pt idx="48">
                  <c:v>630957.3444801796</c:v>
                </c:pt>
                <c:pt idx="49">
                  <c:v>794328.23472426354</c:v>
                </c:pt>
              </c:numCache>
            </c:numRef>
          </c:xVal>
          <c:yVal>
            <c:numRef>
              <c:f>Feuil3!$J$5:$J$54</c:f>
              <c:numCache>
                <c:formatCode>0.000</c:formatCode>
                <c:ptCount val="50"/>
                <c:pt idx="0">
                  <c:v>1.4713104969259714</c:v>
                </c:pt>
                <c:pt idx="1">
                  <c:v>1.4665791326324749</c:v>
                </c:pt>
                <c:pt idx="2">
                  <c:v>1.4606840039726572</c:v>
                </c:pt>
                <c:pt idx="3">
                  <c:v>1.45335795079393</c:v>
                </c:pt>
                <c:pt idx="4">
                  <c:v>1.4442830297851481</c:v>
                </c:pt>
                <c:pt idx="5">
                  <c:v>1.4330866619401124</c:v>
                </c:pt>
                <c:pt idx="6">
                  <c:v>1.4193409392658651</c:v>
                </c:pt>
                <c:pt idx="7">
                  <c:v>1.4025672947279955</c:v>
                </c:pt>
                <c:pt idx="8">
                  <c:v>1.3822493673318128</c:v>
                </c:pt>
                <c:pt idx="9">
                  <c:v>1.3578572962815105</c:v>
                </c:pt>
                <c:pt idx="10">
                  <c:v>1.3288864717290032</c:v>
                </c:pt>
                <c:pt idx="11">
                  <c:v>1.2949124251793813</c:v>
                </c:pt>
                <c:pt idx="12">
                  <c:v>1.2556605211027843</c:v>
                </c:pt>
                <c:pt idx="13">
                  <c:v>1.2110841984633729</c:v>
                </c:pt>
                <c:pt idx="14">
                  <c:v>1.1614393314263318</c:v>
                </c:pt>
                <c:pt idx="15">
                  <c:v>1.1073367498552347</c:v>
                </c:pt>
                <c:pt idx="16">
                  <c:v>1.0497531712451209</c:v>
                </c:pt>
                <c:pt idx="17">
                  <c:v>0.98998578767760537</c:v>
                </c:pt>
                <c:pt idx="18">
                  <c:v>0.92954833184508001</c:v>
                </c:pt>
                <c:pt idx="19">
                  <c:v>0.8700233671782942</c:v>
                </c:pt>
                <c:pt idx="20">
                  <c:v>0.81290000077570634</c:v>
                </c:pt>
                <c:pt idx="21">
                  <c:v>0.75943131293705701</c:v>
                </c:pt>
                <c:pt idx="22">
                  <c:v>0.71053893747706476</c:v>
                </c:pt>
                <c:pt idx="23">
                  <c:v>0.66677688947202018</c:v>
                </c:pt>
                <c:pt idx="24">
                  <c:v>0.62835010426358384</c:v>
                </c:pt>
                <c:pt idx="25">
                  <c:v>0.59517164326911609</c:v>
                </c:pt>
                <c:pt idx="26">
                  <c:v>0.56693871441220423</c:v>
                </c:pt>
                <c:pt idx="27">
                  <c:v>0.54321024387154171</c:v>
                </c:pt>
                <c:pt idx="28">
                  <c:v>0.52347454519598779</c:v>
                </c:pt>
                <c:pt idx="29">
                  <c:v>0.50720170537544662</c:v>
                </c:pt>
                <c:pt idx="30">
                  <c:v>0.49387994128095158</c:v>
                </c:pt>
                <c:pt idx="31">
                  <c:v>0.48303791481493236</c:v>
                </c:pt>
                <c:pt idx="32">
                  <c:v>0.47425612599223771</c:v>
                </c:pt>
                <c:pt idx="33">
                  <c:v>0.46717058393085392</c:v>
                </c:pt>
                <c:pt idx="34">
                  <c:v>0.46147149807266508</c:v>
                </c:pt>
                <c:pt idx="35">
                  <c:v>0.4568990926288945</c:v>
                </c:pt>
                <c:pt idx="36">
                  <c:v>0.45323802744537345</c:v>
                </c:pt>
                <c:pt idx="37">
                  <c:v>0.45031139621970595</c:v>
                </c:pt>
                <c:pt idx="38">
                  <c:v>0.44797488899892901</c:v>
                </c:pt>
                <c:pt idx="39">
                  <c:v>0.44611143797502895</c:v>
                </c:pt>
                <c:pt idx="40">
                  <c:v>0.44462648982746716</c:v>
                </c:pt>
                <c:pt idx="41">
                  <c:v>0.44344393946122357</c:v>
                </c:pt>
                <c:pt idx="42">
                  <c:v>0.44250269795718894</c:v>
                </c:pt>
                <c:pt idx="43">
                  <c:v>0.4417538358528118</c:v>
                </c:pt>
                <c:pt idx="44">
                  <c:v>0.44115823005637667</c:v>
                </c:pt>
                <c:pt idx="45">
                  <c:v>0.44068464099419657</c:v>
                </c:pt>
                <c:pt idx="46">
                  <c:v>0.44030815093493347</c:v>
                </c:pt>
                <c:pt idx="47">
                  <c:v>0.44000890166389511</c:v>
                </c:pt>
                <c:pt idx="48">
                  <c:v>0.43977107789879333</c:v>
                </c:pt>
                <c:pt idx="49">
                  <c:v>0.43958209097724021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D-450D-A49E-BFE0BF2B9F5F}"/>
            </c:ext>
          </c:extLst>
        </c:ser>
        <c:ser>
          <c:idx val="1"/>
          <c:order val="1"/>
          <c:spPr>
            <a:ln w="12701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Feuil3!$H$5:$H$54</c:f>
              <c:numCache>
                <c:formatCode>General</c:formatCode>
                <c:ptCount val="50"/>
                <c:pt idx="0">
                  <c:v>10</c:v>
                </c:pt>
                <c:pt idx="1">
                  <c:v>12.58925411794168</c:v>
                </c:pt>
                <c:pt idx="2">
                  <c:v>15.848931924611136</c:v>
                </c:pt>
                <c:pt idx="3">
                  <c:v>19.952623149688804</c:v>
                </c:pt>
                <c:pt idx="4">
                  <c:v>25.118864315095799</c:v>
                </c:pt>
                <c:pt idx="5">
                  <c:v>31.622776601683803</c:v>
                </c:pt>
                <c:pt idx="6">
                  <c:v>39.810717055349755</c:v>
                </c:pt>
                <c:pt idx="7">
                  <c:v>50.118723362727238</c:v>
                </c:pt>
                <c:pt idx="8">
                  <c:v>63.095734448019364</c:v>
                </c:pt>
                <c:pt idx="9">
                  <c:v>79.432823472428197</c:v>
                </c:pt>
                <c:pt idx="10">
                  <c:v>100</c:v>
                </c:pt>
                <c:pt idx="11">
                  <c:v>125.89254117941677</c:v>
                </c:pt>
                <c:pt idx="12">
                  <c:v>158.48931924611153</c:v>
                </c:pt>
                <c:pt idx="13">
                  <c:v>199.52623149688802</c:v>
                </c:pt>
                <c:pt idx="14">
                  <c:v>251.18864315095806</c:v>
                </c:pt>
                <c:pt idx="15">
                  <c:v>316.22776601683825</c:v>
                </c:pt>
                <c:pt idx="16">
                  <c:v>398.10717055349761</c:v>
                </c:pt>
                <c:pt idx="17">
                  <c:v>501.18723362727269</c:v>
                </c:pt>
                <c:pt idx="18">
                  <c:v>630.95734448019323</c:v>
                </c:pt>
                <c:pt idx="19">
                  <c:v>794.32823472428208</c:v>
                </c:pt>
                <c:pt idx="20">
                  <c:v>1000</c:v>
                </c:pt>
                <c:pt idx="21">
                  <c:v>1258.925411794168</c:v>
                </c:pt>
                <c:pt idx="22">
                  <c:v>1584.8931924611156</c:v>
                </c:pt>
                <c:pt idx="23">
                  <c:v>1995.2623149688804</c:v>
                </c:pt>
                <c:pt idx="24">
                  <c:v>2511.8864315095811</c:v>
                </c:pt>
                <c:pt idx="25">
                  <c:v>3162.2776601683804</c:v>
                </c:pt>
                <c:pt idx="26">
                  <c:v>3981.0717055349769</c:v>
                </c:pt>
                <c:pt idx="27">
                  <c:v>5011.8723362727324</c:v>
                </c:pt>
                <c:pt idx="28">
                  <c:v>6309.5734448019384</c:v>
                </c:pt>
                <c:pt idx="29">
                  <c:v>7943.2823472428154</c:v>
                </c:pt>
                <c:pt idx="30">
                  <c:v>10000</c:v>
                </c:pt>
                <c:pt idx="31">
                  <c:v>12589.254117941671</c:v>
                </c:pt>
                <c:pt idx="32">
                  <c:v>15848.931924611146</c:v>
                </c:pt>
                <c:pt idx="33">
                  <c:v>19952.623149688792</c:v>
                </c:pt>
                <c:pt idx="34">
                  <c:v>25118.86431509586</c:v>
                </c:pt>
                <c:pt idx="35">
                  <c:v>31622.77660168384</c:v>
                </c:pt>
                <c:pt idx="36">
                  <c:v>39810.717055349742</c:v>
                </c:pt>
                <c:pt idx="37">
                  <c:v>50118.723362727294</c:v>
                </c:pt>
                <c:pt idx="38">
                  <c:v>63095.734448019342</c:v>
                </c:pt>
                <c:pt idx="39">
                  <c:v>79432.823472428237</c:v>
                </c:pt>
                <c:pt idx="40">
                  <c:v>99999.99999999789</c:v>
                </c:pt>
                <c:pt idx="41">
                  <c:v>125892.54117941394</c:v>
                </c:pt>
                <c:pt idx="42">
                  <c:v>158489.31924611164</c:v>
                </c:pt>
                <c:pt idx="43">
                  <c:v>199526.23149688353</c:v>
                </c:pt>
                <c:pt idx="44">
                  <c:v>251188.64315095218</c:v>
                </c:pt>
                <c:pt idx="45">
                  <c:v>316227.76601683145</c:v>
                </c:pt>
                <c:pt idx="46">
                  <c:v>398107.17055348866</c:v>
                </c:pt>
                <c:pt idx="47">
                  <c:v>501187.23362726188</c:v>
                </c:pt>
                <c:pt idx="48">
                  <c:v>630957.3444801796</c:v>
                </c:pt>
                <c:pt idx="49">
                  <c:v>794328.23472426354</c:v>
                </c:pt>
              </c:numCache>
            </c:numRef>
          </c:xVal>
          <c:yVal>
            <c:numRef>
              <c:f>Feuil3!$K$5:$K$54</c:f>
              <c:numCache>
                <c:formatCode>0.000</c:formatCode>
                <c:ptCount val="50"/>
                <c:pt idx="0">
                  <c:v>1.476715343601896</c:v>
                </c:pt>
                <c:pt idx="1">
                  <c:v>1.4733301581816227</c:v>
                </c:pt>
                <c:pt idx="2">
                  <c:v>1.4690997335947071</c:v>
                </c:pt>
                <c:pt idx="3">
                  <c:v>1.463822890687287</c:v>
                </c:pt>
                <c:pt idx="4">
                  <c:v>1.4572561080356026</c:v>
                </c:pt>
                <c:pt idx="5">
                  <c:v>1.4491077064319509</c:v>
                </c:pt>
                <c:pt idx="6">
                  <c:v>1.4390330347570817</c:v>
                </c:pt>
                <c:pt idx="7">
                  <c:v>1.4266319464856267</c:v>
                </c:pt>
                <c:pt idx="8">
                  <c:v>1.4114504438501032</c:v>
                </c:pt>
                <c:pt idx="9">
                  <c:v>1.3929890152304973</c:v>
                </c:pt>
                <c:pt idx="10">
                  <c:v>1.3707207446808509</c:v>
                </c:pt>
                <c:pt idx="11">
                  <c:v>1.3441224317607265</c:v>
                </c:pt>
                <c:pt idx="12">
                  <c:v>1.3127212622968281</c:v>
                </c:pt>
                <c:pt idx="13">
                  <c:v>1.2761574539198215</c:v>
                </c:pt>
                <c:pt idx="14">
                  <c:v>1.2342593305496135</c:v>
                </c:pt>
                <c:pt idx="15">
                  <c:v>1.1871215887597166</c:v>
                </c:pt>
                <c:pt idx="16">
                  <c:v>1.1351713350854871</c:v>
                </c:pt>
                <c:pt idx="17">
                  <c:v>1.0792023689672672</c:v>
                </c:pt>
                <c:pt idx="18">
                  <c:v>1.0203594550957198</c:v>
                </c:pt>
                <c:pt idx="19">
                  <c:v>0.96006320321588123</c:v>
                </c:pt>
                <c:pt idx="20">
                  <c:v>0.89988157894736831</c:v>
                </c:pt>
                <c:pt idx="21">
                  <c:v>0.84137073416018981</c:v>
                </c:pt>
                <c:pt idx="22">
                  <c:v>0.78591835009483846</c:v>
                </c:pt>
                <c:pt idx="23">
                  <c:v>0.73462180359330453</c:v>
                </c:pt>
                <c:pt idx="24">
                  <c:v>0.68822164900456384</c:v>
                </c:pt>
                <c:pt idx="25">
                  <c:v>0.64709397578176986</c:v>
                </c:pt>
                <c:pt idx="26">
                  <c:v>0.61129050459045753</c:v>
                </c:pt>
                <c:pt idx="27">
                  <c:v>0.58060753952382327</c:v>
                </c:pt>
                <c:pt idx="28">
                  <c:v>0.55466458805190244</c:v>
                </c:pt>
                <c:pt idx="29">
                  <c:v>0.5329780651149395</c:v>
                </c:pt>
                <c:pt idx="30">
                  <c:v>0.51502173913043481</c:v>
                </c:pt>
                <c:pt idx="31">
                  <c:v>0.50027106542621402</c:v>
                </c:pt>
                <c:pt idx="32">
                  <c:v>0.48823224399342124</c:v>
                </c:pt>
                <c:pt idx="33">
                  <c:v>0.47845871697944176</c:v>
                </c:pt>
                <c:pt idx="34">
                  <c:v>0.47055836142784246</c:v>
                </c:pt>
                <c:pt idx="35">
                  <c:v>0.46419439186165112</c:v>
                </c:pt>
                <c:pt idx="36">
                  <c:v>0.45908240560442776</c:v>
                </c:pt>
                <c:pt idx="37">
                  <c:v>0.45498535712784216</c:v>
                </c:pt>
                <c:pt idx="38">
                  <c:v>0.4517076752907524</c:v>
                </c:pt>
                <c:pt idx="39">
                  <c:v>0.44908928864015352</c:v>
                </c:pt>
                <c:pt idx="40">
                  <c:v>0.44700000000000006</c:v>
                </c:pt>
                <c:pt idx="41">
                  <c:v>0.44533443246979326</c:v>
                </c:pt>
                <c:pt idx="42">
                  <c:v>0.44400762944120559</c:v>
                </c:pt>
                <c:pt idx="43">
                  <c:v>0.44295130810440803</c:v>
                </c:pt>
                <c:pt idx="44">
                  <c:v>0.44211072059435574</c:v>
                </c:pt>
                <c:pt idx="45">
                  <c:v>0.44144205575194356</c:v>
                </c:pt>
                <c:pt idx="46">
                  <c:v>0.44091030793978331</c:v>
                </c:pt>
                <c:pt idx="47">
                  <c:v>0.44048754113926197</c:v>
                </c:pt>
                <c:pt idx="48">
                  <c:v>0.4401514826314788</c:v>
                </c:pt>
                <c:pt idx="49">
                  <c:v>0.43988438845991379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D-450D-A49E-BFE0BF2B9F5F}"/>
            </c:ext>
          </c:extLst>
        </c:ser>
        <c:ser>
          <c:idx val="2"/>
          <c:order val="2"/>
          <c:spPr>
            <a:ln w="12701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Feuil3!$H$5:$H$54</c:f>
              <c:numCache>
                <c:formatCode>General</c:formatCode>
                <c:ptCount val="50"/>
                <c:pt idx="0">
                  <c:v>10</c:v>
                </c:pt>
                <c:pt idx="1">
                  <c:v>12.58925411794168</c:v>
                </c:pt>
                <c:pt idx="2">
                  <c:v>15.848931924611136</c:v>
                </c:pt>
                <c:pt idx="3">
                  <c:v>19.952623149688804</c:v>
                </c:pt>
                <c:pt idx="4">
                  <c:v>25.118864315095799</c:v>
                </c:pt>
                <c:pt idx="5">
                  <c:v>31.622776601683803</c:v>
                </c:pt>
                <c:pt idx="6">
                  <c:v>39.810717055349755</c:v>
                </c:pt>
                <c:pt idx="7">
                  <c:v>50.118723362727238</c:v>
                </c:pt>
                <c:pt idx="8">
                  <c:v>63.095734448019364</c:v>
                </c:pt>
                <c:pt idx="9">
                  <c:v>79.432823472428197</c:v>
                </c:pt>
                <c:pt idx="10">
                  <c:v>100</c:v>
                </c:pt>
                <c:pt idx="11">
                  <c:v>125.89254117941677</c:v>
                </c:pt>
                <c:pt idx="12">
                  <c:v>158.48931924611153</c:v>
                </c:pt>
                <c:pt idx="13">
                  <c:v>199.52623149688802</c:v>
                </c:pt>
                <c:pt idx="14">
                  <c:v>251.18864315095806</c:v>
                </c:pt>
                <c:pt idx="15">
                  <c:v>316.22776601683825</c:v>
                </c:pt>
                <c:pt idx="16">
                  <c:v>398.10717055349761</c:v>
                </c:pt>
                <c:pt idx="17">
                  <c:v>501.18723362727269</c:v>
                </c:pt>
                <c:pt idx="18">
                  <c:v>630.95734448019323</c:v>
                </c:pt>
                <c:pt idx="19">
                  <c:v>794.32823472428208</c:v>
                </c:pt>
                <c:pt idx="20">
                  <c:v>1000</c:v>
                </c:pt>
                <c:pt idx="21">
                  <c:v>1258.925411794168</c:v>
                </c:pt>
                <c:pt idx="22">
                  <c:v>1584.8931924611156</c:v>
                </c:pt>
                <c:pt idx="23">
                  <c:v>1995.2623149688804</c:v>
                </c:pt>
                <c:pt idx="24">
                  <c:v>2511.8864315095811</c:v>
                </c:pt>
                <c:pt idx="25">
                  <c:v>3162.2776601683804</c:v>
                </c:pt>
                <c:pt idx="26">
                  <c:v>3981.0717055349769</c:v>
                </c:pt>
                <c:pt idx="27">
                  <c:v>5011.8723362727324</c:v>
                </c:pt>
                <c:pt idx="28">
                  <c:v>6309.5734448019384</c:v>
                </c:pt>
                <c:pt idx="29">
                  <c:v>7943.2823472428154</c:v>
                </c:pt>
                <c:pt idx="30">
                  <c:v>10000</c:v>
                </c:pt>
                <c:pt idx="31">
                  <c:v>12589.254117941671</c:v>
                </c:pt>
                <c:pt idx="32">
                  <c:v>15848.931924611146</c:v>
                </c:pt>
                <c:pt idx="33">
                  <c:v>19952.623149688792</c:v>
                </c:pt>
                <c:pt idx="34">
                  <c:v>25118.86431509586</c:v>
                </c:pt>
                <c:pt idx="35">
                  <c:v>31622.77660168384</c:v>
                </c:pt>
                <c:pt idx="36">
                  <c:v>39810.717055349742</c:v>
                </c:pt>
                <c:pt idx="37">
                  <c:v>50118.723362727294</c:v>
                </c:pt>
                <c:pt idx="38">
                  <c:v>63095.734448019342</c:v>
                </c:pt>
                <c:pt idx="39">
                  <c:v>79432.823472428237</c:v>
                </c:pt>
                <c:pt idx="40">
                  <c:v>99999.99999999789</c:v>
                </c:pt>
                <c:pt idx="41">
                  <c:v>125892.54117941394</c:v>
                </c:pt>
                <c:pt idx="42">
                  <c:v>158489.31924611164</c:v>
                </c:pt>
                <c:pt idx="43">
                  <c:v>199526.23149688353</c:v>
                </c:pt>
                <c:pt idx="44">
                  <c:v>251188.64315095218</c:v>
                </c:pt>
                <c:pt idx="45">
                  <c:v>316227.76601683145</c:v>
                </c:pt>
                <c:pt idx="46">
                  <c:v>398107.17055348866</c:v>
                </c:pt>
                <c:pt idx="47">
                  <c:v>501187.23362726188</c:v>
                </c:pt>
                <c:pt idx="48">
                  <c:v>630957.3444801796</c:v>
                </c:pt>
                <c:pt idx="49">
                  <c:v>794328.23472426354</c:v>
                </c:pt>
              </c:numCache>
            </c:numRef>
          </c:xVal>
          <c:yVal>
            <c:numRef>
              <c:f>Feuil3!$L$5:$L$54</c:f>
              <c:numCache>
                <c:formatCode>0.000</c:formatCode>
                <c:ptCount val="50"/>
                <c:pt idx="0">
                  <c:v>1.4791279093703726</c:v>
                </c:pt>
                <c:pt idx="1">
                  <c:v>1.4763494062213725</c:v>
                </c:pt>
                <c:pt idx="2">
                  <c:v>1.4728725117687969</c:v>
                </c:pt>
                <c:pt idx="3">
                  <c:v>1.4685283575957877</c:v>
                </c:pt>
                <c:pt idx="4">
                  <c:v>1.4631110203193294</c:v>
                </c:pt>
                <c:pt idx="5">
                  <c:v>1.4563715171102778</c:v>
                </c:pt>
                <c:pt idx="6">
                  <c:v>1.4480120586655625</c:v>
                </c:pt>
                <c:pt idx="7">
                  <c:v>1.4376814305291303</c:v>
                </c:pt>
                <c:pt idx="8">
                  <c:v>1.424972856468729</c:v>
                </c:pt>
                <c:pt idx="9">
                  <c:v>1.4094262972497609</c:v>
                </c:pt>
                <c:pt idx="10">
                  <c:v>1.3905377859155441</c:v>
                </c:pt>
                <c:pt idx="11">
                  <c:v>1.3677789258657684</c:v>
                </c:pt>
                <c:pt idx="12">
                  <c:v>1.3406297622475285</c:v>
                </c:pt>
                <c:pt idx="13">
                  <c:v>1.3086273999517439</c:v>
                </c:pt>
                <c:pt idx="14">
                  <c:v>1.2714304197586221</c:v>
                </c:pt>
                <c:pt idx="15">
                  <c:v>1.2288949450049622</c:v>
                </c:pt>
                <c:pt idx="16">
                  <c:v>1.1811523699665534</c:v>
                </c:pt>
                <c:pt idx="17">
                  <c:v>1.1286726660493889</c:v>
                </c:pt>
                <c:pt idx="18">
                  <c:v>1.0722935466842458</c:v>
                </c:pt>
                <c:pt idx="19">
                  <c:v>1.0131978780452351</c:v>
                </c:pt>
                <c:pt idx="20">
                  <c:v>0.95283151814480715</c:v>
                </c:pt>
                <c:pt idx="21">
                  <c:v>0.89276967422692133</c:v>
                </c:pt>
                <c:pt idx="22">
                  <c:v>0.83455618838161127</c:v>
                </c:pt>
                <c:pt idx="23">
                  <c:v>0.77954948921222222</c:v>
                </c:pt>
                <c:pt idx="24">
                  <c:v>0.72880660754481574</c:v>
                </c:pt>
                <c:pt idx="25">
                  <c:v>0.68302384458624654</c:v>
                </c:pt>
                <c:pt idx="26">
                  <c:v>0.64253564851338696</c:v>
                </c:pt>
                <c:pt idx="27">
                  <c:v>0.60735922245170448</c:v>
                </c:pt>
                <c:pt idx="28">
                  <c:v>0.57726558387629856</c:v>
                </c:pt>
                <c:pt idx="29">
                  <c:v>0.55185824506227699</c:v>
                </c:pt>
                <c:pt idx="30">
                  <c:v>0.53064565000069253</c:v>
                </c:pt>
                <c:pt idx="31">
                  <c:v>0.51309975384964979</c:v>
                </c:pt>
                <c:pt idx="32">
                  <c:v>0.49869843394473867</c:v>
                </c:pt>
                <c:pt idx="33">
                  <c:v>0.48695288245853141</c:v>
                </c:pt>
                <c:pt idx="34">
                  <c:v>0.47742281979262896</c:v>
                </c:pt>
                <c:pt idx="35">
                  <c:v>0.4697227863817075</c:v>
                </c:pt>
                <c:pt idx="36">
                  <c:v>0.46352246899296179</c:v>
                </c:pt>
                <c:pt idx="37">
                  <c:v>0.45854341671880033</c:v>
                </c:pt>
                <c:pt idx="38">
                  <c:v>0.4545538590018447</c:v>
                </c:pt>
                <c:pt idx="39">
                  <c:v>0.45136277907306965</c:v>
                </c:pt>
                <c:pt idx="40">
                  <c:v>0.44881396296115539</c:v>
                </c:pt>
                <c:pt idx="41">
                  <c:v>0.44678043407676565</c:v>
                </c:pt>
                <c:pt idx="42">
                  <c:v>0.44515947511852494</c:v>
                </c:pt>
                <c:pt idx="43">
                  <c:v>0.44386830741494815</c:v>
                </c:pt>
                <c:pt idx="44">
                  <c:v>0.44284042007778496</c:v>
                </c:pt>
                <c:pt idx="45">
                  <c:v>0.44202249953632505</c:v>
                </c:pt>
                <c:pt idx="46">
                  <c:v>0.44137189102555668</c:v>
                </c:pt>
                <c:pt idx="47">
                  <c:v>0.44085451834070333</c:v>
                </c:pt>
                <c:pt idx="48">
                  <c:v>0.44044319064592385</c:v>
                </c:pt>
                <c:pt idx="49">
                  <c:v>0.44011623152391893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D-450D-A49E-BFE0BF2B9F5F}"/>
            </c:ext>
          </c:extLst>
        </c:ser>
        <c:ser>
          <c:idx val="3"/>
          <c:order val="3"/>
          <c:spPr>
            <a:ln w="12701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Feuil3!$H$5:$H$54</c:f>
              <c:numCache>
                <c:formatCode>General</c:formatCode>
                <c:ptCount val="50"/>
                <c:pt idx="0">
                  <c:v>10</c:v>
                </c:pt>
                <c:pt idx="1">
                  <c:v>12.58925411794168</c:v>
                </c:pt>
                <c:pt idx="2">
                  <c:v>15.848931924611136</c:v>
                </c:pt>
                <c:pt idx="3">
                  <c:v>19.952623149688804</c:v>
                </c:pt>
                <c:pt idx="4">
                  <c:v>25.118864315095799</c:v>
                </c:pt>
                <c:pt idx="5">
                  <c:v>31.622776601683803</c:v>
                </c:pt>
                <c:pt idx="6">
                  <c:v>39.810717055349755</c:v>
                </c:pt>
                <c:pt idx="7">
                  <c:v>50.118723362727238</c:v>
                </c:pt>
                <c:pt idx="8">
                  <c:v>63.095734448019364</c:v>
                </c:pt>
                <c:pt idx="9">
                  <c:v>79.432823472428197</c:v>
                </c:pt>
                <c:pt idx="10">
                  <c:v>100</c:v>
                </c:pt>
                <c:pt idx="11">
                  <c:v>125.89254117941677</c:v>
                </c:pt>
                <c:pt idx="12">
                  <c:v>158.48931924611153</c:v>
                </c:pt>
                <c:pt idx="13">
                  <c:v>199.52623149688802</c:v>
                </c:pt>
                <c:pt idx="14">
                  <c:v>251.18864315095806</c:v>
                </c:pt>
                <c:pt idx="15">
                  <c:v>316.22776601683825</c:v>
                </c:pt>
                <c:pt idx="16">
                  <c:v>398.10717055349761</c:v>
                </c:pt>
                <c:pt idx="17">
                  <c:v>501.18723362727269</c:v>
                </c:pt>
                <c:pt idx="18">
                  <c:v>630.95734448019323</c:v>
                </c:pt>
                <c:pt idx="19">
                  <c:v>794.32823472428208</c:v>
                </c:pt>
                <c:pt idx="20">
                  <c:v>1000</c:v>
                </c:pt>
                <c:pt idx="21">
                  <c:v>1258.925411794168</c:v>
                </c:pt>
                <c:pt idx="22">
                  <c:v>1584.8931924611156</c:v>
                </c:pt>
                <c:pt idx="23">
                  <c:v>1995.2623149688804</c:v>
                </c:pt>
                <c:pt idx="24">
                  <c:v>2511.8864315095811</c:v>
                </c:pt>
                <c:pt idx="25">
                  <c:v>3162.2776601683804</c:v>
                </c:pt>
                <c:pt idx="26">
                  <c:v>3981.0717055349769</c:v>
                </c:pt>
                <c:pt idx="27">
                  <c:v>5011.8723362727324</c:v>
                </c:pt>
                <c:pt idx="28">
                  <c:v>6309.5734448019384</c:v>
                </c:pt>
                <c:pt idx="29">
                  <c:v>7943.2823472428154</c:v>
                </c:pt>
                <c:pt idx="30">
                  <c:v>10000</c:v>
                </c:pt>
                <c:pt idx="31">
                  <c:v>12589.254117941671</c:v>
                </c:pt>
                <c:pt idx="32">
                  <c:v>15848.931924611146</c:v>
                </c:pt>
                <c:pt idx="33">
                  <c:v>19952.623149688792</c:v>
                </c:pt>
                <c:pt idx="34">
                  <c:v>25118.86431509586</c:v>
                </c:pt>
                <c:pt idx="35">
                  <c:v>31622.77660168384</c:v>
                </c:pt>
                <c:pt idx="36">
                  <c:v>39810.717055349742</c:v>
                </c:pt>
                <c:pt idx="37">
                  <c:v>50118.723362727294</c:v>
                </c:pt>
                <c:pt idx="38">
                  <c:v>63095.734448019342</c:v>
                </c:pt>
                <c:pt idx="39">
                  <c:v>79432.823472428237</c:v>
                </c:pt>
                <c:pt idx="40">
                  <c:v>99999.99999999789</c:v>
                </c:pt>
                <c:pt idx="41">
                  <c:v>125892.54117941394</c:v>
                </c:pt>
                <c:pt idx="42">
                  <c:v>158489.31924611164</c:v>
                </c:pt>
                <c:pt idx="43">
                  <c:v>199526.23149688353</c:v>
                </c:pt>
                <c:pt idx="44">
                  <c:v>251188.64315095218</c:v>
                </c:pt>
                <c:pt idx="45">
                  <c:v>316227.76601683145</c:v>
                </c:pt>
                <c:pt idx="46">
                  <c:v>398107.17055348866</c:v>
                </c:pt>
                <c:pt idx="47">
                  <c:v>501187.23362726188</c:v>
                </c:pt>
                <c:pt idx="48">
                  <c:v>630957.3444801796</c:v>
                </c:pt>
                <c:pt idx="49">
                  <c:v>794328.23472426354</c:v>
                </c:pt>
              </c:numCache>
            </c:numRef>
          </c:xVal>
          <c:yVal>
            <c:numRef>
              <c:f>Feuil3!$M$5:$M$54</c:f>
              <c:numCache>
                <c:formatCode>0.000</c:formatCode>
                <c:ptCount val="50"/>
                <c:pt idx="0">
                  <c:v>1.4805714280825577</c:v>
                </c:pt>
                <c:pt idx="1">
                  <c:v>1.4781576351605954</c:v>
                </c:pt>
                <c:pt idx="2">
                  <c:v>1.4751347092824274</c:v>
                </c:pt>
                <c:pt idx="3">
                  <c:v>1.471353984078654</c:v>
                </c:pt>
                <c:pt idx="4">
                  <c:v>1.4666333796723567</c:v>
                </c:pt>
                <c:pt idx="5">
                  <c:v>1.4607515166255534</c:v>
                </c:pt>
                <c:pt idx="6">
                  <c:v>1.4534417312158854</c:v>
                </c:pt>
                <c:pt idx="7">
                  <c:v>1.4443866266948047</c:v>
                </c:pt>
                <c:pt idx="8">
                  <c:v>1.4332141974124462</c:v>
                </c:pt>
                <c:pt idx="9">
                  <c:v>1.4194970928846828</c:v>
                </c:pt>
                <c:pt idx="10">
                  <c:v>1.4027572190501525</c:v>
                </c:pt>
                <c:pt idx="11">
                  <c:v>1.3824785027898772</c:v>
                </c:pt>
                <c:pt idx="12">
                  <c:v>1.3581310518102321</c:v>
                </c:pt>
                <c:pt idx="13">
                  <c:v>1.3292097443336905</c:v>
                </c:pt>
                <c:pt idx="14">
                  <c:v>1.2952889532592902</c:v>
                </c:pt>
                <c:pt idx="15">
                  <c:v>1.256092107257903</c:v>
                </c:pt>
                <c:pt idx="16">
                  <c:v>1.2115698966433095</c:v>
                </c:pt>
                <c:pt idx="17">
                  <c:v>1.1619747581040687</c:v>
                </c:pt>
                <c:pt idx="18">
                  <c:v>1.1079137226876594</c:v>
                </c:pt>
                <c:pt idx="19">
                  <c:v>1.0503598666915717</c:v>
                </c:pt>
                <c:pt idx="20">
                  <c:v>0.99060751723968976</c:v>
                </c:pt>
                <c:pt idx="21">
                  <c:v>0.93016887554994498</c:v>
                </c:pt>
                <c:pt idx="22">
                  <c:v>0.87062662785879286</c:v>
                </c:pt>
                <c:pt idx="23">
                  <c:v>0.81347163206606055</c:v>
                </c:pt>
                <c:pt idx="24">
                  <c:v>0.75995998320732228</c:v>
                </c:pt>
                <c:pt idx="25">
                  <c:v>0.71101701636354875</c:v>
                </c:pt>
                <c:pt idx="26">
                  <c:v>0.66720052144458186</c:v>
                </c:pt>
                <c:pt idx="27">
                  <c:v>0.62871878715264418</c:v>
                </c:pt>
                <c:pt idx="28">
                  <c:v>0.59548750958542274</c:v>
                </c:pt>
                <c:pt idx="29">
                  <c:v>0.56720571523565144</c:v>
                </c:pt>
                <c:pt idx="30">
                  <c:v>0.5434333861694346</c:v>
                </c:pt>
                <c:pt idx="31">
                  <c:v>0.52365926810115837</c:v>
                </c:pt>
                <c:pt idx="32">
                  <c:v>0.50735342400376504</c:v>
                </c:pt>
                <c:pt idx="33">
                  <c:v>0.49400374866789803</c:v>
                </c:pt>
                <c:pt idx="34">
                  <c:v>0.48313841342580671</c:v>
                </c:pt>
                <c:pt idx="35">
                  <c:v>0.47433735494606022</c:v>
                </c:pt>
                <c:pt idx="36">
                  <c:v>0.46723601074993065</c:v>
                </c:pt>
                <c:pt idx="37">
                  <c:v>0.46152404987797202</c:v>
                </c:pt>
                <c:pt idx="38">
                  <c:v>0.45694120841866892</c:v>
                </c:pt>
                <c:pt idx="39">
                  <c:v>0.45327171900948759</c:v>
                </c:pt>
                <c:pt idx="40">
                  <c:v>0.45033830986305806</c:v>
                </c:pt>
                <c:pt idx="41">
                  <c:v>0.44799636357442774</c:v>
                </c:pt>
                <c:pt idx="42">
                  <c:v>0.44612855697235337</c:v>
                </c:pt>
                <c:pt idx="43">
                  <c:v>0.44464012669068831</c:v>
                </c:pt>
                <c:pt idx="44">
                  <c:v>0.4434547961567159</c:v>
                </c:pt>
                <c:pt idx="45">
                  <c:v>0.44251133727424247</c:v>
                </c:pt>
                <c:pt idx="46">
                  <c:v>0.44176070813342694</c:v>
                </c:pt>
                <c:pt idx="47">
                  <c:v>0.44116369511537473</c:v>
                </c:pt>
                <c:pt idx="48">
                  <c:v>0.44068898597067141</c:v>
                </c:pt>
                <c:pt idx="49">
                  <c:v>0.44031160475246001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D-450D-A49E-BFE0BF2B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6224"/>
        <c:axId val="146590336"/>
      </c:scatterChart>
      <c:valAx>
        <c:axId val="146590336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noFill/>
          <a:ln w="9528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596224"/>
        <c:crosses val="autoZero"/>
        <c:crossBetween val="midCat"/>
      </c:valAx>
      <c:valAx>
        <c:axId val="146596224"/>
        <c:scaling>
          <c:logBase val="10"/>
          <c:orientation val="minMax"/>
          <c:min val="10"/>
        </c:scaling>
        <c:delete val="0"/>
        <c:axPos val="b"/>
        <c:numFmt formatCode="0E+00" sourceLinked="0"/>
        <c:majorTickMark val="out"/>
        <c:minorTickMark val="none"/>
        <c:tickLblPos val="nextTo"/>
        <c:spPr>
          <a:noFill/>
          <a:ln w="9528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590336"/>
        <c:crosses val="autoZero"/>
        <c:crossBetween val="midCat"/>
      </c:valAx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800101</xdr:colOff>
      <xdr:row>20</xdr:row>
      <xdr:rowOff>114300</xdr:rowOff>
    </xdr:from>
    <xdr:to>
      <xdr:col>16</xdr:col>
      <xdr:colOff>681901</xdr:colOff>
      <xdr:row>30</xdr:row>
      <xdr:rowOff>47400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771525</xdr:colOff>
      <xdr:row>20</xdr:row>
      <xdr:rowOff>114300</xdr:rowOff>
    </xdr:from>
    <xdr:to>
      <xdr:col>17</xdr:col>
      <xdr:colOff>653325</xdr:colOff>
      <xdr:row>30</xdr:row>
      <xdr:rowOff>47400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714375</xdr:colOff>
      <xdr:row>20</xdr:row>
      <xdr:rowOff>114300</xdr:rowOff>
    </xdr:from>
    <xdr:to>
      <xdr:col>18</xdr:col>
      <xdr:colOff>596175</xdr:colOff>
      <xdr:row>30</xdr:row>
      <xdr:rowOff>47400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</xdr:row>
      <xdr:rowOff>9521</xdr:rowOff>
    </xdr:from>
    <xdr:ext cx="4572000" cy="27432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14</xdr:col>
      <xdr:colOff>3</xdr:colOff>
      <xdr:row>15</xdr:row>
      <xdr:rowOff>9525</xdr:rowOff>
    </xdr:from>
    <xdr:ext cx="4572000" cy="2743200"/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16</xdr:col>
      <xdr:colOff>581028</xdr:colOff>
      <xdr:row>29</xdr:row>
      <xdr:rowOff>85725</xdr:rowOff>
    </xdr:from>
    <xdr:ext cx="4572000" cy="2743200"/>
    <xdr:graphicFrame macro="">
      <xdr:nvGraphicFramePr>
        <xdr:cNvPr id="4" name="Graphiqu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5"/>
  <sheetViews>
    <sheetView showGridLines="0" tabSelected="1" zoomScale="89" workbookViewId="0">
      <selection activeCell="O4" sqref="O4"/>
    </sheetView>
  </sheetViews>
  <sheetFormatPr baseColWidth="10" defaultRowHeight="15.6" x14ac:dyDescent="0.3"/>
  <cols>
    <col min="1" max="1" width="2.3984375" customWidth="1"/>
    <col min="2" max="2" width="8.09765625" customWidth="1"/>
    <col min="3" max="3" width="6.09765625" customWidth="1"/>
    <col min="4" max="4" width="9.19921875" style="1" customWidth="1"/>
    <col min="5" max="5" width="10.59765625" style="1" customWidth="1"/>
    <col min="6" max="6" width="9.19921875" style="1" customWidth="1"/>
    <col min="7" max="7" width="8.59765625" style="1" customWidth="1"/>
    <col min="8" max="8" width="4.59765625" customWidth="1"/>
    <col min="9" max="9" width="11.59765625" customWidth="1"/>
    <col min="10" max="12" width="11" customWidth="1"/>
    <col min="13" max="13" width="12.19921875" customWidth="1"/>
    <col min="14" max="18" width="11" customWidth="1"/>
    <col min="19" max="19" width="12.3984375" bestFit="1" customWidth="1"/>
    <col min="20" max="20" width="11" customWidth="1"/>
  </cols>
  <sheetData>
    <row r="1" spans="2:19" ht="4.5" customHeight="1" x14ac:dyDescent="0.3"/>
    <row r="2" spans="2:19" s="45" customFormat="1" ht="18" customHeight="1" x14ac:dyDescent="0.45">
      <c r="B2" s="106" t="s">
        <v>62</v>
      </c>
      <c r="C2" s="107"/>
      <c r="D2" s="108"/>
      <c r="E2" s="108"/>
      <c r="F2" s="108"/>
      <c r="G2" s="108"/>
      <c r="H2" s="107"/>
      <c r="I2" s="107"/>
      <c r="J2" s="107"/>
      <c r="K2" s="107"/>
      <c r="L2" s="107"/>
      <c r="M2" s="107"/>
      <c r="N2" s="107"/>
      <c r="O2" s="107"/>
      <c r="P2" s="107"/>
      <c r="Q2" s="105"/>
      <c r="R2" s="105"/>
      <c r="S2" s="109" t="s">
        <v>77</v>
      </c>
    </row>
    <row r="3" spans="2:19" ht="7.5" customHeight="1" x14ac:dyDescent="0.3">
      <c r="I3" s="3"/>
    </row>
    <row r="4" spans="2:19" x14ac:dyDescent="0.3"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I4" s="5" t="s">
        <v>0</v>
      </c>
      <c r="J4" s="6"/>
      <c r="K4" s="6"/>
      <c r="L4" s="6"/>
      <c r="M4" s="7"/>
    </row>
    <row r="5" spans="2:19" s="8" customFormat="1" ht="34.5" customHeight="1" x14ac:dyDescent="0.3">
      <c r="B5" s="9" t="s">
        <v>1</v>
      </c>
      <c r="C5" s="10" t="s">
        <v>2</v>
      </c>
      <c r="D5" s="11" t="s">
        <v>3</v>
      </c>
      <c r="E5" s="12" t="s">
        <v>4</v>
      </c>
      <c r="F5" s="13" t="s">
        <v>5</v>
      </c>
      <c r="G5" s="11" t="s">
        <v>6</v>
      </c>
      <c r="I5" s="14" t="s">
        <v>7</v>
      </c>
      <c r="J5" s="14" t="s">
        <v>2</v>
      </c>
      <c r="K5" s="15" t="s">
        <v>8</v>
      </c>
      <c r="L5" s="16" t="s">
        <v>9</v>
      </c>
      <c r="M5" s="17" t="s">
        <v>10</v>
      </c>
      <c r="O5" s="3"/>
      <c r="Q5" s="18"/>
      <c r="R5" s="18"/>
      <c r="S5" s="18"/>
    </row>
    <row r="6" spans="2:19" ht="7.5" customHeight="1" x14ac:dyDescent="0.3">
      <c r="K6" s="1"/>
      <c r="L6" s="1"/>
      <c r="Q6" s="18"/>
      <c r="R6" s="18"/>
      <c r="S6" s="18"/>
    </row>
    <row r="7" spans="2:19" x14ac:dyDescent="0.3">
      <c r="B7" s="19">
        <v>4340.47</v>
      </c>
      <c r="C7" s="51" t="s">
        <v>11</v>
      </c>
      <c r="D7" s="21">
        <v>222.15</v>
      </c>
      <c r="E7" s="22">
        <f t="shared" ref="E7:E19" si="0">+D7/D$10*100</f>
        <v>45.944324950363999</v>
      </c>
      <c r="F7" s="23">
        <f t="shared" ref="F7:F18" si="1">+E7*10^(J$11*((2.5634*(B7/10000)^2-4.873*(B7/10000)+1.7636)))</f>
        <v>60.799645518314634</v>
      </c>
      <c r="G7" s="24">
        <f>-(E7-F7)/F7*100</f>
        <v>24.433235492262494</v>
      </c>
      <c r="H7" s="25"/>
      <c r="I7" s="4">
        <v>3</v>
      </c>
      <c r="J7" s="4" t="s">
        <v>12</v>
      </c>
      <c r="K7" s="26">
        <f>+E16/100</f>
        <v>5.6477084712111187</v>
      </c>
      <c r="L7" s="27">
        <v>2.86</v>
      </c>
      <c r="M7" s="26">
        <f>+F16/F10</f>
        <v>2.7897979733144567</v>
      </c>
      <c r="Q7" s="18"/>
      <c r="R7" s="18"/>
      <c r="S7" s="28"/>
    </row>
    <row r="8" spans="2:19" x14ac:dyDescent="0.3">
      <c r="B8" s="19">
        <v>4363.21</v>
      </c>
      <c r="C8" s="50" t="s">
        <v>13</v>
      </c>
      <c r="D8" s="21">
        <v>218.02</v>
      </c>
      <c r="E8" s="22">
        <f t="shared" si="0"/>
        <v>45.090172071475848</v>
      </c>
      <c r="F8" s="23">
        <f t="shared" si="1"/>
        <v>58.910045440104589</v>
      </c>
      <c r="G8" s="24">
        <f t="shared" ref="G8:G18" si="2">+(E8-F8)/F8*100</f>
        <v>-23.459281461053656</v>
      </c>
      <c r="H8" s="25"/>
      <c r="I8" s="4">
        <v>4</v>
      </c>
      <c r="J8" s="4" t="s">
        <v>14</v>
      </c>
      <c r="K8" s="26">
        <v>1</v>
      </c>
      <c r="L8" s="27">
        <v>1</v>
      </c>
      <c r="M8" s="26">
        <f>+F10/F10</f>
        <v>1</v>
      </c>
      <c r="Q8" s="18"/>
      <c r="R8" s="18"/>
      <c r="S8" s="28"/>
    </row>
    <row r="9" spans="2:19" x14ac:dyDescent="0.3">
      <c r="B9" s="19">
        <v>4685.68</v>
      </c>
      <c r="C9" s="20" t="s">
        <v>15</v>
      </c>
      <c r="D9" s="21"/>
      <c r="E9" s="22">
        <f t="shared" si="0"/>
        <v>0</v>
      </c>
      <c r="F9" s="23">
        <f t="shared" si="1"/>
        <v>0</v>
      </c>
      <c r="G9" s="24" t="e">
        <f t="shared" si="2"/>
        <v>#DIV/0!</v>
      </c>
      <c r="H9" s="25"/>
      <c r="I9" s="4">
        <v>5</v>
      </c>
      <c r="J9" s="4" t="s">
        <v>16</v>
      </c>
      <c r="K9" s="26">
        <f>+E7/100</f>
        <v>0.45944324950364002</v>
      </c>
      <c r="L9" s="27">
        <v>0.46899999999999997</v>
      </c>
      <c r="M9" s="26">
        <f>+F7/F10</f>
        <v>0.60738742894058606</v>
      </c>
      <c r="Q9" s="18"/>
      <c r="R9" s="18"/>
      <c r="S9" s="28"/>
    </row>
    <row r="10" spans="2:19" x14ac:dyDescent="0.3">
      <c r="B10" s="19">
        <v>4861.33</v>
      </c>
      <c r="C10" s="51" t="s">
        <v>11</v>
      </c>
      <c r="D10" s="21">
        <v>483.52</v>
      </c>
      <c r="E10" s="22">
        <f t="shared" si="0"/>
        <v>100</v>
      </c>
      <c r="F10" s="23">
        <f t="shared" si="1"/>
        <v>100.10026981355583</v>
      </c>
      <c r="G10" s="24">
        <f t="shared" si="2"/>
        <v>-0.10016937391136524</v>
      </c>
      <c r="H10" s="25"/>
      <c r="I10" s="29"/>
      <c r="M10" s="29"/>
      <c r="Q10" s="18"/>
      <c r="R10" s="18"/>
      <c r="S10" s="28"/>
    </row>
    <row r="11" spans="2:19" x14ac:dyDescent="0.3">
      <c r="B11" s="19">
        <v>4958.92</v>
      </c>
      <c r="C11" s="50" t="s">
        <v>13</v>
      </c>
      <c r="D11" s="21">
        <v>476.57</v>
      </c>
      <c r="E11" s="22">
        <f t="shared" si="0"/>
        <v>98.562624090006622</v>
      </c>
      <c r="F11" s="23">
        <f t="shared" si="1"/>
        <v>93.943126182558984</v>
      </c>
      <c r="G11" s="24">
        <f t="shared" si="2"/>
        <v>4.9173346631775932</v>
      </c>
      <c r="H11" s="25"/>
      <c r="I11" s="30" t="s">
        <v>17</v>
      </c>
      <c r="J11" s="31">
        <f>3.08*LOG(E16)-7.55</f>
        <v>0.92576659405347161</v>
      </c>
      <c r="L11" s="30" t="s">
        <v>18</v>
      </c>
      <c r="M11" s="32">
        <f>+J11/1.46</f>
        <v>0.63408670825580249</v>
      </c>
      <c r="Q11" s="18"/>
      <c r="R11" s="18"/>
      <c r="S11" s="28"/>
    </row>
    <row r="12" spans="2:19" x14ac:dyDescent="0.3">
      <c r="B12" s="19">
        <v>5006.8500000000004</v>
      </c>
      <c r="C12" s="50" t="s">
        <v>13</v>
      </c>
      <c r="D12" s="21">
        <v>1446.62</v>
      </c>
      <c r="E12" s="22">
        <f t="shared" si="0"/>
        <v>299.18514228987425</v>
      </c>
      <c r="F12" s="23">
        <f t="shared" si="1"/>
        <v>278.48748523886042</v>
      </c>
      <c r="G12" s="24">
        <f t="shared" si="2"/>
        <v>7.4321677447233681</v>
      </c>
      <c r="H12" s="25"/>
      <c r="I12" s="29"/>
      <c r="M12" s="29"/>
      <c r="Q12" s="18"/>
      <c r="R12" s="18"/>
      <c r="S12" s="28"/>
    </row>
    <row r="13" spans="2:19" ht="15" customHeight="1" x14ac:dyDescent="0.3">
      <c r="B13" s="19">
        <v>5754.57</v>
      </c>
      <c r="C13" s="48" t="s">
        <v>19</v>
      </c>
      <c r="D13" s="21">
        <v>3.96</v>
      </c>
      <c r="E13" s="22">
        <f t="shared" si="0"/>
        <v>0.81899404367968243</v>
      </c>
      <c r="F13" s="23">
        <f t="shared" si="1"/>
        <v>0.54423117572891466</v>
      </c>
      <c r="G13" s="24">
        <f t="shared" si="2"/>
        <v>50.48642565960408</v>
      </c>
      <c r="H13" s="25"/>
      <c r="I13" s="85" t="s">
        <v>20</v>
      </c>
      <c r="J13" s="86">
        <f>+F12/F11</f>
        <v>2.9644264200626851</v>
      </c>
      <c r="K13" s="85" t="s">
        <v>21</v>
      </c>
      <c r="L13" s="87">
        <f>+F17/F15</f>
        <v>0.1813467636846352</v>
      </c>
      <c r="M13" s="85" t="s">
        <v>78</v>
      </c>
      <c r="N13" s="88">
        <f>+F17/F16</f>
        <v>0.18357214483056364</v>
      </c>
      <c r="Q13" s="18"/>
      <c r="R13" s="18"/>
      <c r="S13" s="28"/>
    </row>
    <row r="14" spans="2:19" x14ac:dyDescent="0.3">
      <c r="B14" s="33">
        <v>5875.65</v>
      </c>
      <c r="C14" s="20" t="s">
        <v>22</v>
      </c>
      <c r="D14" s="21">
        <v>88.12</v>
      </c>
      <c r="E14" s="22">
        <f t="shared" si="0"/>
        <v>18.224685638649902</v>
      </c>
      <c r="F14" s="23">
        <f t="shared" si="1"/>
        <v>11.533422560523382</v>
      </c>
      <c r="G14" s="24">
        <f t="shared" si="2"/>
        <v>58.01628305052644</v>
      </c>
      <c r="H14" s="25"/>
      <c r="L14" s="34">
        <v>1</v>
      </c>
      <c r="M14" s="34">
        <v>2</v>
      </c>
      <c r="N14" s="34">
        <v>3</v>
      </c>
      <c r="O14" s="34">
        <v>4</v>
      </c>
      <c r="P14" s="34">
        <v>5</v>
      </c>
      <c r="Q14" s="18"/>
      <c r="R14" s="18"/>
      <c r="S14" s="28"/>
    </row>
    <row r="15" spans="2:19" ht="16.5" customHeight="1" x14ac:dyDescent="0.4">
      <c r="B15" s="19">
        <v>6548.06</v>
      </c>
      <c r="C15" s="48" t="s">
        <v>19</v>
      </c>
      <c r="D15" s="21">
        <v>2751.17</v>
      </c>
      <c r="E15" s="22">
        <f t="shared" si="0"/>
        <v>568.98783917935145</v>
      </c>
      <c r="F15" s="23">
        <f t="shared" si="1"/>
        <v>282.68643905241765</v>
      </c>
      <c r="G15" s="24">
        <f t="shared" si="2"/>
        <v>101.27878828805291</v>
      </c>
      <c r="H15" s="25"/>
      <c r="I15" s="4" t="s">
        <v>23</v>
      </c>
      <c r="J15" s="22">
        <f>+(F12+F11)/E8</f>
        <v>8.2596848561822167</v>
      </c>
      <c r="K15" s="36" t="s">
        <v>24</v>
      </c>
      <c r="L15" s="37">
        <f>3.29*10000/LN($J15/7.9)</f>
        <v>738932.72504881828</v>
      </c>
      <c r="M15" s="37">
        <f>14320/(LOG(RO)-0.89)</f>
        <v>531088.76893697469</v>
      </c>
      <c r="N15" s="37">
        <f>-32990/(LN(1/(RO*0.132)))</f>
        <v>381682.58021789859</v>
      </c>
      <c r="O15" s="37">
        <f>3.29*10000/LN($J15/8.32)</f>
        <v>-4521826.4512508111</v>
      </c>
      <c r="P15" s="44">
        <f>14516/(LOG(J15)-0.871411)</f>
        <v>318665.43467460235</v>
      </c>
      <c r="Q15" s="72"/>
      <c r="R15" s="110"/>
      <c r="S15" s="28"/>
    </row>
    <row r="16" spans="2:19" x14ac:dyDescent="0.3">
      <c r="B16" s="19">
        <v>6562.82</v>
      </c>
      <c r="C16" s="51" t="s">
        <v>11</v>
      </c>
      <c r="D16" s="21">
        <v>2730.78</v>
      </c>
      <c r="E16" s="22">
        <f t="shared" si="0"/>
        <v>564.77084712111184</v>
      </c>
      <c r="F16" s="23">
        <f t="shared" si="1"/>
        <v>279.25952985408833</v>
      </c>
      <c r="G16" s="24">
        <f t="shared" si="2"/>
        <v>102.23870154626475</v>
      </c>
      <c r="H16" s="25"/>
      <c r="I16" s="1"/>
      <c r="J16" s="38"/>
      <c r="K16" s="1"/>
      <c r="L16" s="39">
        <v>6</v>
      </c>
      <c r="M16" s="39">
        <v>7</v>
      </c>
      <c r="N16" s="39">
        <v>8</v>
      </c>
      <c r="O16" s="67" t="s">
        <v>81</v>
      </c>
      <c r="Q16" s="18"/>
      <c r="R16" s="18"/>
      <c r="S16" s="28"/>
    </row>
    <row r="17" spans="2:19" ht="18" x14ac:dyDescent="0.4">
      <c r="B17" s="19">
        <v>6583.39</v>
      </c>
      <c r="C17" s="48" t="s">
        <v>19</v>
      </c>
      <c r="D17" s="21">
        <v>504.61</v>
      </c>
      <c r="E17" s="22">
        <f t="shared" si="0"/>
        <v>104.3617637326274</v>
      </c>
      <c r="F17" s="23">
        <f t="shared" si="1"/>
        <v>51.264270859689816</v>
      </c>
      <c r="G17" s="24">
        <f t="shared" si="2"/>
        <v>103.57602279814979</v>
      </c>
      <c r="H17" s="25"/>
      <c r="I17" s="4" t="s">
        <v>25</v>
      </c>
      <c r="J17" s="22">
        <f>+(F17+F15)/F13</f>
        <v>613.61922066451154</v>
      </c>
      <c r="K17" s="36" t="s">
        <v>24</v>
      </c>
      <c r="L17" s="46">
        <f>2.5*10000/(LN($J$17/8.23))</f>
        <v>5798.326917374724</v>
      </c>
      <c r="M17" s="47">
        <f>10860/(LOG(J17)-0.81)</f>
        <v>5490.6748263931104</v>
      </c>
      <c r="N17" s="47">
        <f>10697.5/(LOG(J17)-0.888527)</f>
        <v>5632.124857504793</v>
      </c>
      <c r="O17" s="46">
        <f>2.5*10000/(LN($J$17/6.91))</f>
        <v>5572.3904452448896</v>
      </c>
      <c r="Q17" s="18"/>
      <c r="R17" s="18"/>
      <c r="S17" s="28"/>
    </row>
    <row r="18" spans="2:19" x14ac:dyDescent="0.3">
      <c r="B18" s="19">
        <v>6716.5</v>
      </c>
      <c r="C18" s="49" t="s">
        <v>26</v>
      </c>
      <c r="D18" s="21">
        <v>38.78</v>
      </c>
      <c r="E18" s="22">
        <f t="shared" si="0"/>
        <v>8.0203507610853748</v>
      </c>
      <c r="F18" s="23">
        <f t="shared" si="1"/>
        <v>3.7794592059412517</v>
      </c>
      <c r="G18" s="24">
        <f t="shared" si="2"/>
        <v>112.20895170604055</v>
      </c>
      <c r="H18" s="25"/>
      <c r="I18" s="29"/>
      <c r="L18" s="39">
        <v>9</v>
      </c>
      <c r="M18" s="29"/>
      <c r="Q18" s="18"/>
      <c r="R18" s="18"/>
      <c r="S18" s="28"/>
    </row>
    <row r="19" spans="2:19" ht="18.600000000000001" x14ac:dyDescent="0.4">
      <c r="B19" s="19">
        <v>6730.7</v>
      </c>
      <c r="C19" s="49" t="s">
        <v>26</v>
      </c>
      <c r="D19" s="21">
        <v>69.05</v>
      </c>
      <c r="E19" s="22">
        <f t="shared" si="0"/>
        <v>14.280691594970218</v>
      </c>
      <c r="F19" s="23">
        <f>+E19*10^(J$11*((2.5634*(B19/10000)^2-4.873*(B19/10000)+1.7636)))</f>
        <v>6.7005585987165004</v>
      </c>
      <c r="G19" s="24">
        <f>+(E19-F19)/F19*100</f>
        <v>113.12688165589211</v>
      </c>
      <c r="H19" s="25"/>
      <c r="I19" s="4" t="s">
        <v>27</v>
      </c>
      <c r="J19" s="26">
        <f>+F18/F19</f>
        <v>0.56405136232451003</v>
      </c>
      <c r="K19" s="36" t="s">
        <v>28</v>
      </c>
      <c r="L19" s="37">
        <f>100*SQRT(L17)*(J19-1.49)/(5.62-12.8*J19)</f>
        <v>4407.1411616721189</v>
      </c>
      <c r="M19" s="29"/>
      <c r="Q19" s="18"/>
      <c r="R19" s="18"/>
      <c r="S19" s="28"/>
    </row>
    <row r="20" spans="2:19" ht="15" customHeight="1" x14ac:dyDescent="0.3">
      <c r="L20" s="66" t="s">
        <v>57</v>
      </c>
      <c r="M20" s="67" t="s">
        <v>58</v>
      </c>
      <c r="O20" s="67" t="s">
        <v>82</v>
      </c>
      <c r="Q20" s="8"/>
    </row>
    <row r="21" spans="2:19" ht="18" x14ac:dyDescent="0.4">
      <c r="B21" s="94" t="s">
        <v>40</v>
      </c>
      <c r="C21" s="95"/>
      <c r="D21" s="96"/>
      <c r="E21" s="96"/>
      <c r="F21" s="96"/>
      <c r="G21" s="97"/>
      <c r="K21" s="56" t="s">
        <v>49</v>
      </c>
      <c r="L21" s="70">
        <f>+L15/L17</f>
        <v>127.43895533634048</v>
      </c>
      <c r="M21" s="70">
        <f>+N15/M17</f>
        <v>69.514693964973048</v>
      </c>
      <c r="N21" s="59"/>
      <c r="O21" s="70">
        <f>+O15/O17</f>
        <v>-811.46978046189122</v>
      </c>
    </row>
    <row r="22" spans="2:19" x14ac:dyDescent="0.3">
      <c r="B22" s="98" t="s">
        <v>46</v>
      </c>
      <c r="C22" s="95" t="s">
        <v>41</v>
      </c>
      <c r="D22" s="96"/>
      <c r="E22" s="96"/>
      <c r="F22" s="96"/>
      <c r="G22" s="99"/>
      <c r="J22" s="40"/>
      <c r="K22" s="40"/>
    </row>
    <row r="23" spans="2:19" x14ac:dyDescent="0.3">
      <c r="B23" s="55" t="s">
        <v>50</v>
      </c>
      <c r="C23" s="52" t="s">
        <v>43</v>
      </c>
      <c r="D23" s="43"/>
      <c r="E23" s="43"/>
      <c r="F23" s="43"/>
      <c r="G23" s="54"/>
      <c r="I23" s="71" t="s">
        <v>55</v>
      </c>
      <c r="J23" s="61"/>
      <c r="L23" s="73" t="s">
        <v>56</v>
      </c>
      <c r="M23" s="68" t="s">
        <v>53</v>
      </c>
    </row>
    <row r="24" spans="2:19" x14ac:dyDescent="0.3">
      <c r="B24" s="53">
        <v>3</v>
      </c>
      <c r="C24" s="52" t="s">
        <v>42</v>
      </c>
      <c r="D24" s="43"/>
      <c r="E24" s="43"/>
      <c r="F24" s="43"/>
      <c r="G24" s="54"/>
      <c r="H24" s="41"/>
    </row>
    <row r="25" spans="2:19" x14ac:dyDescent="0.3">
      <c r="B25" s="55" t="s">
        <v>83</v>
      </c>
      <c r="C25" s="52" t="s">
        <v>44</v>
      </c>
      <c r="D25" s="43"/>
      <c r="E25" s="43"/>
      <c r="F25" s="43"/>
      <c r="G25" s="54"/>
      <c r="I25" s="60" t="s">
        <v>63</v>
      </c>
      <c r="J25" s="61"/>
      <c r="K25" s="62">
        <f>IF(F9&gt;1,LOG((F12+F11)/F9),(F12+F11)/F10)</f>
        <v>3.7205755000970426</v>
      </c>
      <c r="L25" s="58">
        <f>IF(F9&gt;1,VLOOKUP(K25,Feuil3!U7:V15,2,TRUE),VLOOKUP(K25,Feuil3!U3:V5,2))</f>
        <v>1</v>
      </c>
      <c r="M25" s="63" t="s">
        <v>52</v>
      </c>
      <c r="N25" s="76" t="str">
        <f>CONCATENATE(VLOOKUP(L25,Feuil3!X3:Y14,2)," excitation")</f>
        <v>low excitation</v>
      </c>
    </row>
    <row r="26" spans="2:19" x14ac:dyDescent="0.3">
      <c r="B26" s="55" t="s">
        <v>47</v>
      </c>
      <c r="C26" s="52" t="s">
        <v>48</v>
      </c>
      <c r="D26" s="43"/>
      <c r="E26" s="43"/>
      <c r="F26" s="43"/>
      <c r="G26" s="54"/>
      <c r="K26" s="65"/>
      <c r="L26" s="57"/>
      <c r="M26" s="69"/>
    </row>
    <row r="27" spans="2:19" ht="15.75" customHeight="1" x14ac:dyDescent="0.3">
      <c r="B27" s="53">
        <v>9</v>
      </c>
      <c r="C27" s="52" t="s">
        <v>45</v>
      </c>
      <c r="D27" s="43"/>
      <c r="F27" s="43"/>
      <c r="G27" s="54"/>
      <c r="H27" s="25"/>
      <c r="I27" s="60" t="s">
        <v>54</v>
      </c>
      <c r="J27" s="74">
        <v>11</v>
      </c>
      <c r="K27" s="62" t="b">
        <f>+IF($F$9&gt;1,5.54*($F$9/$F$10+0.78))</f>
        <v>0</v>
      </c>
      <c r="L27" s="64">
        <f>+INT(K27)</f>
        <v>0</v>
      </c>
      <c r="M27" s="63" t="s">
        <v>51</v>
      </c>
      <c r="N27" s="89">
        <f>10^(4.489+0.1124*K27-0.00172*K27^2)</f>
        <v>30831.879502493568</v>
      </c>
    </row>
    <row r="28" spans="2:19" x14ac:dyDescent="0.3">
      <c r="B28" s="53">
        <v>10</v>
      </c>
      <c r="C28" s="52" t="s">
        <v>64</v>
      </c>
      <c r="G28" s="75"/>
      <c r="N28" s="104" t="s">
        <v>76</v>
      </c>
    </row>
    <row r="29" spans="2:19" x14ac:dyDescent="0.3">
      <c r="B29" s="53">
        <v>11</v>
      </c>
      <c r="C29" s="52" t="s">
        <v>65</v>
      </c>
      <c r="G29" s="75"/>
      <c r="I29" s="60" t="s">
        <v>75</v>
      </c>
      <c r="J29" s="74">
        <v>12</v>
      </c>
      <c r="K29" s="62" t="b">
        <f>+IF($F$9&gt;1,5.54*(F9/F10+LOG((F11+F12)/F10)))</f>
        <v>0</v>
      </c>
      <c r="L29" s="64">
        <f>+INT(K29)</f>
        <v>0</v>
      </c>
      <c r="M29" s="63" t="s">
        <v>51</v>
      </c>
      <c r="N29" s="91">
        <f>10^(4.439+0.1174*K29-0.00172*K29^2)</f>
        <v>27478.941531024004</v>
      </c>
    </row>
    <row r="30" spans="2:19" ht="2.25" customHeight="1" x14ac:dyDescent="0.3">
      <c r="B30" s="53">
        <v>12</v>
      </c>
      <c r="G30" s="75"/>
      <c r="H30" s="25"/>
      <c r="N30" s="92"/>
    </row>
    <row r="31" spans="2:19" x14ac:dyDescent="0.3">
      <c r="B31" s="100">
        <v>12</v>
      </c>
      <c r="C31" s="101" t="s">
        <v>80</v>
      </c>
      <c r="D31" s="102"/>
      <c r="E31" s="102"/>
      <c r="F31" s="102"/>
      <c r="G31" s="103"/>
      <c r="N31" s="90">
        <f>10^(4.905+1.011162*0.01*F9-1.10692*0.0001*F9^2+6.20572*0.0000001*F9^3)</f>
        <v>80352.612218561815</v>
      </c>
      <c r="O31" s="93" t="s">
        <v>79</v>
      </c>
      <c r="Q31" s="67" t="str">
        <f>+I25</f>
        <v>Gurzadyan 1998             10</v>
      </c>
      <c r="R31" s="67" t="str">
        <f>+I27</f>
        <v>Dopita 1990</v>
      </c>
      <c r="S31" s="67" t="s">
        <v>75</v>
      </c>
    </row>
    <row r="32" spans="2:19" x14ac:dyDescent="0.3">
      <c r="E32" s="43"/>
    </row>
    <row r="34" spans="5:5" x14ac:dyDescent="0.3">
      <c r="E34" s="38"/>
    </row>
    <row r="35" spans="5:5" x14ac:dyDescent="0.3">
      <c r="E35" s="38"/>
    </row>
  </sheetData>
  <sortState xmlns:xlrd2="http://schemas.microsoft.com/office/spreadsheetml/2017/richdata2" ref="U29:V37">
    <sortCondition ref="U34:U42"/>
  </sortState>
  <pageMargins left="0.70000000000000007" right="0.70000000000000007" top="0.75" bottom="0.75" header="0.30000000000000004" footer="0.30000000000000004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7"/>
  <sheetViews>
    <sheetView workbookViewId="0"/>
  </sheetViews>
  <sheetFormatPr baseColWidth="10" defaultRowHeight="15.6" x14ac:dyDescent="0.3"/>
  <cols>
    <col min="1" max="3" width="11" customWidth="1"/>
    <col min="4" max="4" width="1.8984375" customWidth="1"/>
    <col min="5" max="5" width="11.5" customWidth="1"/>
    <col min="6" max="8" width="11" customWidth="1"/>
    <col min="9" max="9" width="11.59765625" customWidth="1"/>
    <col min="10" max="10" width="11" customWidth="1"/>
  </cols>
  <sheetData>
    <row r="2" spans="2:9" x14ac:dyDescent="0.3"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</row>
    <row r="3" spans="2:9" ht="6" customHeight="1" x14ac:dyDescent="0.3">
      <c r="E3" s="1"/>
      <c r="F3" s="1"/>
      <c r="G3" s="1"/>
      <c r="H3" s="1"/>
      <c r="I3" s="1"/>
    </row>
    <row r="4" spans="2:9" x14ac:dyDescent="0.3">
      <c r="B4" s="19">
        <v>4340.47</v>
      </c>
      <c r="C4" s="20" t="s">
        <v>11</v>
      </c>
      <c r="E4" s="23">
        <f>+Feuil1!F7</f>
        <v>60.799645518314634</v>
      </c>
      <c r="F4" s="4">
        <v>46</v>
      </c>
      <c r="G4" s="4">
        <v>48</v>
      </c>
      <c r="H4" s="4">
        <v>48</v>
      </c>
      <c r="I4" s="22">
        <v>47.333333333333336</v>
      </c>
    </row>
    <row r="5" spans="2:9" x14ac:dyDescent="0.3">
      <c r="B5" s="19">
        <v>4363.21</v>
      </c>
      <c r="C5" s="20" t="s">
        <v>13</v>
      </c>
      <c r="E5" s="23">
        <f>+Feuil1!F8</f>
        <v>58.910045440104589</v>
      </c>
      <c r="F5" s="4">
        <v>14</v>
      </c>
      <c r="G5" s="4">
        <v>25</v>
      </c>
      <c r="H5" s="4">
        <v>19.5</v>
      </c>
      <c r="I5" s="22">
        <v>19.5</v>
      </c>
    </row>
    <row r="6" spans="2:9" x14ac:dyDescent="0.3">
      <c r="B6" s="19">
        <v>4685.68</v>
      </c>
      <c r="C6" s="20" t="s">
        <v>15</v>
      </c>
      <c r="E6" s="23">
        <f>+Feuil1!F9</f>
        <v>0</v>
      </c>
      <c r="F6" s="4">
        <v>38</v>
      </c>
      <c r="G6" s="4">
        <v>38</v>
      </c>
      <c r="H6" s="4">
        <v>35</v>
      </c>
      <c r="I6" s="22">
        <v>37</v>
      </c>
    </row>
    <row r="7" spans="2:9" x14ac:dyDescent="0.3">
      <c r="B7" s="19">
        <v>5006.8500000000004</v>
      </c>
      <c r="C7" s="20" t="s">
        <v>13</v>
      </c>
      <c r="E7" s="23">
        <f>+Feuil1!F12</f>
        <v>278.48748523886042</v>
      </c>
      <c r="F7" s="4">
        <v>950</v>
      </c>
      <c r="G7" s="4">
        <v>1200</v>
      </c>
      <c r="H7" s="4">
        <v>1260</v>
      </c>
      <c r="I7" s="22">
        <v>1136.6666666666667</v>
      </c>
    </row>
    <row r="8" spans="2:9" x14ac:dyDescent="0.3">
      <c r="B8" s="19">
        <v>5754.57</v>
      </c>
      <c r="C8" s="20" t="s">
        <v>19</v>
      </c>
      <c r="E8" s="23">
        <f>+Feuil1!F13</f>
        <v>0.54423117572891466</v>
      </c>
      <c r="F8" s="4">
        <v>2</v>
      </c>
      <c r="G8" s="4">
        <v>1.6</v>
      </c>
      <c r="H8" s="4">
        <v>1.51</v>
      </c>
      <c r="I8" s="22">
        <v>1.7033333333333334</v>
      </c>
    </row>
    <row r="9" spans="2:9" x14ac:dyDescent="0.3">
      <c r="B9" s="33">
        <v>5875.65</v>
      </c>
      <c r="C9" s="20" t="s">
        <v>22</v>
      </c>
      <c r="E9" s="23">
        <f>+Feuil1!F14</f>
        <v>11.533422560523382</v>
      </c>
      <c r="F9" s="4">
        <v>6.8</v>
      </c>
      <c r="G9" s="4">
        <v>7.8</v>
      </c>
      <c r="H9" s="4">
        <v>7.45</v>
      </c>
      <c r="I9" s="22">
        <v>7.3500000000000005</v>
      </c>
    </row>
    <row r="10" spans="2:9" x14ac:dyDescent="0.3">
      <c r="B10" s="19">
        <v>6562.82</v>
      </c>
      <c r="C10" s="20" t="s">
        <v>11</v>
      </c>
      <c r="E10" s="23">
        <f>+Feuil1!F16</f>
        <v>279.25952985408833</v>
      </c>
      <c r="F10" s="4">
        <v>275</v>
      </c>
      <c r="G10" s="4">
        <v>295</v>
      </c>
      <c r="H10" s="4">
        <v>283</v>
      </c>
      <c r="I10" s="22">
        <v>284.33333333333331</v>
      </c>
    </row>
    <row r="11" spans="2:9" x14ac:dyDescent="0.3">
      <c r="B11" s="19">
        <v>6583.39</v>
      </c>
      <c r="C11" s="20" t="s">
        <v>19</v>
      </c>
      <c r="E11" s="23">
        <f>+Feuil1!F17</f>
        <v>51.264270859689816</v>
      </c>
      <c r="F11" s="4">
        <v>95</v>
      </c>
      <c r="G11" s="4">
        <v>95</v>
      </c>
      <c r="H11" s="4">
        <v>85.5</v>
      </c>
      <c r="I11" s="22">
        <v>91.833333333333329</v>
      </c>
    </row>
    <row r="12" spans="2:9" x14ac:dyDescent="0.3">
      <c r="B12" s="19">
        <v>6716.5</v>
      </c>
      <c r="C12" s="20" t="s">
        <v>26</v>
      </c>
      <c r="E12" s="23">
        <f>+Feuil1!F18</f>
        <v>3.7794592059412517</v>
      </c>
      <c r="F12" s="4">
        <v>8</v>
      </c>
      <c r="G12" s="4">
        <v>6.7</v>
      </c>
      <c r="H12" s="4">
        <v>4.8</v>
      </c>
      <c r="I12" s="22">
        <v>6.5</v>
      </c>
    </row>
    <row r="13" spans="2:9" x14ac:dyDescent="0.3">
      <c r="B13" s="19">
        <v>6730.7</v>
      </c>
      <c r="C13" s="20" t="s">
        <v>26</v>
      </c>
      <c r="E13" s="23">
        <f>+Feuil1!F19</f>
        <v>6.7005585987165004</v>
      </c>
      <c r="F13" s="4">
        <v>10</v>
      </c>
      <c r="G13" s="4">
        <v>7.9</v>
      </c>
      <c r="H13" s="4">
        <v>7.8</v>
      </c>
      <c r="I13" s="22">
        <v>8.5666666666666664</v>
      </c>
    </row>
    <row r="14" spans="2:9" ht="5.25" customHeight="1" x14ac:dyDescent="0.3"/>
    <row r="15" spans="2:9" x14ac:dyDescent="0.3">
      <c r="B15" s="2" t="s">
        <v>34</v>
      </c>
    </row>
    <row r="16" spans="2:9" x14ac:dyDescent="0.3">
      <c r="B16" t="s">
        <v>35</v>
      </c>
    </row>
    <row r="17" spans="2:2" x14ac:dyDescent="0.3">
      <c r="B17" t="s">
        <v>36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145"/>
  <sheetViews>
    <sheetView showGridLines="0" workbookViewId="0">
      <selection activeCell="G8" sqref="G8"/>
    </sheetView>
  </sheetViews>
  <sheetFormatPr baseColWidth="10" defaultRowHeight="15.6" x14ac:dyDescent="0.3"/>
  <cols>
    <col min="1" max="1" width="5.8984375" bestFit="1" customWidth="1"/>
    <col min="2" max="2" width="6" style="25" customWidth="1"/>
    <col min="3" max="3" width="1.69921875" customWidth="1"/>
    <col min="4" max="4" width="6.19921875" customWidth="1"/>
    <col min="5" max="5" width="7.3984375" customWidth="1"/>
    <col min="6" max="6" width="0.8984375" customWidth="1"/>
    <col min="7" max="9" width="6" customWidth="1"/>
    <col min="10" max="10" width="5.3984375" bestFit="1" customWidth="1"/>
    <col min="11" max="13" width="5.8984375" bestFit="1" customWidth="1"/>
    <col min="14" max="14" width="11" customWidth="1"/>
    <col min="15" max="15" width="11.8984375" bestFit="1" customWidth="1"/>
    <col min="16" max="16" width="11" customWidth="1"/>
    <col min="27" max="27" width="6" customWidth="1"/>
    <col min="28" max="36" width="5.59765625" customWidth="1"/>
  </cols>
  <sheetData>
    <row r="2" spans="1:36" ht="18" x14ac:dyDescent="0.4">
      <c r="A2" t="s">
        <v>37</v>
      </c>
      <c r="B2" s="25" t="s">
        <v>23</v>
      </c>
      <c r="D2" t="s">
        <v>37</v>
      </c>
      <c r="E2" s="25" t="s">
        <v>25</v>
      </c>
      <c r="H2" t="s">
        <v>38</v>
      </c>
      <c r="J2" t="s">
        <v>39</v>
      </c>
      <c r="AB2" s="81" t="s">
        <v>72</v>
      </c>
      <c r="AC2" s="78"/>
      <c r="AD2" s="78"/>
    </row>
    <row r="3" spans="1:36" x14ac:dyDescent="0.3">
      <c r="E3" s="25"/>
      <c r="H3" s="42"/>
      <c r="I3" s="42"/>
      <c r="J3">
        <v>5000</v>
      </c>
      <c r="K3">
        <v>10000</v>
      </c>
      <c r="L3">
        <v>15000</v>
      </c>
      <c r="M3">
        <v>20000</v>
      </c>
      <c r="U3">
        <v>2.5</v>
      </c>
      <c r="V3">
        <v>1</v>
      </c>
      <c r="X3">
        <v>1</v>
      </c>
      <c r="Y3" t="s">
        <v>59</v>
      </c>
      <c r="AA3" s="79" t="s">
        <v>66</v>
      </c>
      <c r="AB3" s="80" t="s">
        <v>69</v>
      </c>
      <c r="AC3" s="80" t="s">
        <v>70</v>
      </c>
      <c r="AD3" s="80" t="s">
        <v>71</v>
      </c>
      <c r="AE3" s="77"/>
      <c r="AF3" s="1"/>
      <c r="AG3" s="1"/>
      <c r="AH3" s="1"/>
      <c r="AI3" s="1"/>
      <c r="AJ3" s="1"/>
    </row>
    <row r="4" spans="1:36" x14ac:dyDescent="0.3">
      <c r="U4">
        <v>7.5</v>
      </c>
      <c r="V4">
        <v>2</v>
      </c>
      <c r="X4">
        <v>2</v>
      </c>
      <c r="Y4" t="s">
        <v>59</v>
      </c>
      <c r="AA4" s="79" t="s">
        <v>67</v>
      </c>
      <c r="AB4" s="73">
        <v>1</v>
      </c>
      <c r="AC4" s="73">
        <v>2</v>
      </c>
      <c r="AD4" s="73">
        <v>3</v>
      </c>
      <c r="AE4" s="1"/>
      <c r="AF4" s="1"/>
      <c r="AG4" s="1"/>
      <c r="AH4" s="1"/>
      <c r="AI4" s="1"/>
      <c r="AJ4" s="1"/>
    </row>
    <row r="5" spans="1:36" x14ac:dyDescent="0.3">
      <c r="A5">
        <v>6000</v>
      </c>
      <c r="B5" s="25">
        <f t="shared" ref="B5:B36" si="0">8.32*EXP((3.29*10000)/A5)</f>
        <v>2002.1874526144493</v>
      </c>
      <c r="D5">
        <f t="shared" ref="D5:D36" si="1">+A5</f>
        <v>6000</v>
      </c>
      <c r="E5" s="25">
        <f t="shared" ref="E5:E36" si="2">8.23*EXP((2.5*10000)/D5)</f>
        <v>530.83576592376301</v>
      </c>
      <c r="G5">
        <v>1</v>
      </c>
      <c r="H5">
        <f t="shared" ref="H5:H36" si="3">10^(G5)</f>
        <v>10</v>
      </c>
      <c r="I5">
        <f t="shared" ref="I5:I36" si="4">0.01*H5/SQRT(J$3)</f>
        <v>1.414213562373095E-3</v>
      </c>
      <c r="J5" s="35">
        <f>1.49*(1+3.77*0.01*$H5/SQRT(J$3))/(1+12.8*0.01*$H5/SQRT(J$3))</f>
        <v>1.4713104969259714</v>
      </c>
      <c r="K5" s="35">
        <f>1.49*(1+3.77*0.01*$H5/SQRT(K$3))/(1+12.8*0.01*$H5/SQRT(K$3))</f>
        <v>1.476715343601896</v>
      </c>
      <c r="L5" s="35">
        <f>1.49*(1+3.77*0.01*$H5/SQRT(L$3))/(1+12.8*0.01*$H5/SQRT(L$3))</f>
        <v>1.4791279093703726</v>
      </c>
      <c r="M5" s="35">
        <f>1.49*(1+3.77*0.01*$H5/SQRT(M$3))/(1+12.8*0.01*$H5/SQRT(M$3))</f>
        <v>1.4805714280825577</v>
      </c>
      <c r="U5">
        <v>15</v>
      </c>
      <c r="V5">
        <v>3</v>
      </c>
      <c r="X5">
        <v>3</v>
      </c>
      <c r="Y5" t="s">
        <v>59</v>
      </c>
    </row>
    <row r="6" spans="1:36" x14ac:dyDescent="0.3">
      <c r="A6">
        <v>6100</v>
      </c>
      <c r="B6" s="25">
        <f t="shared" si="0"/>
        <v>1830.0615475006769</v>
      </c>
      <c r="D6">
        <f t="shared" si="1"/>
        <v>6100</v>
      </c>
      <c r="E6" s="25">
        <f t="shared" si="2"/>
        <v>495.78713456625337</v>
      </c>
      <c r="G6">
        <v>1.1000000000000001</v>
      </c>
      <c r="H6">
        <f t="shared" si="3"/>
        <v>12.58925411794168</v>
      </c>
      <c r="I6">
        <f t="shared" si="4"/>
        <v>1.780389391375446E-3</v>
      </c>
      <c r="J6" s="35">
        <f t="shared" ref="J6:J37" si="5">1.49*(1+3.77*I6)/(1+12.8*I6)</f>
        <v>1.4665791326324749</v>
      </c>
      <c r="K6" s="35">
        <f t="shared" ref="K6:M25" si="6">1.49*(1+3.77*0.01*$H6/SQRT(K$3))/(1+12.8*0.01*$H6/SQRT(K$3))</f>
        <v>1.4733301581816227</v>
      </c>
      <c r="L6" s="35">
        <f t="shared" si="6"/>
        <v>1.4763494062213725</v>
      </c>
      <c r="M6" s="35">
        <f t="shared" si="6"/>
        <v>1.4781576351605954</v>
      </c>
      <c r="X6">
        <v>4</v>
      </c>
      <c r="Y6" t="s">
        <v>61</v>
      </c>
      <c r="AB6" s="82" t="s">
        <v>73</v>
      </c>
      <c r="AC6" s="83"/>
      <c r="AD6" s="83"/>
      <c r="AE6" s="83"/>
      <c r="AF6" s="84"/>
      <c r="AG6" s="84" t="s">
        <v>74</v>
      </c>
      <c r="AH6" s="84"/>
      <c r="AI6" s="84"/>
      <c r="AJ6" s="84"/>
    </row>
    <row r="7" spans="1:36" x14ac:dyDescent="0.3">
      <c r="A7">
        <v>6200</v>
      </c>
      <c r="B7" s="25">
        <f t="shared" si="0"/>
        <v>1677.5905855845631</v>
      </c>
      <c r="D7">
        <f t="shared" si="1"/>
        <v>6200</v>
      </c>
      <c r="E7" s="25">
        <f t="shared" si="2"/>
        <v>464.07402642263622</v>
      </c>
      <c r="G7">
        <v>1.2</v>
      </c>
      <c r="H7">
        <f t="shared" si="3"/>
        <v>15.848931924611136</v>
      </c>
      <c r="I7">
        <f t="shared" si="4"/>
        <v>2.2413774476912991E-3</v>
      </c>
      <c r="J7" s="35">
        <f t="shared" si="5"/>
        <v>1.4606840039726572</v>
      </c>
      <c r="K7" s="35">
        <f t="shared" si="6"/>
        <v>1.4690997335947071</v>
      </c>
      <c r="L7" s="35">
        <f t="shared" si="6"/>
        <v>1.4728725117687969</v>
      </c>
      <c r="M7" s="35">
        <f t="shared" si="6"/>
        <v>1.4751347092824274</v>
      </c>
      <c r="U7">
        <v>1</v>
      </c>
      <c r="V7">
        <v>12</v>
      </c>
      <c r="X7">
        <v>5</v>
      </c>
      <c r="Y7" t="s">
        <v>61</v>
      </c>
      <c r="AA7" s="79" t="s">
        <v>68</v>
      </c>
      <c r="AB7" s="73">
        <v>2.7</v>
      </c>
      <c r="AC7" s="73">
        <v>2.5</v>
      </c>
      <c r="AD7" s="73">
        <v>2.2999999999999998</v>
      </c>
      <c r="AE7" s="73">
        <v>2.1</v>
      </c>
      <c r="AF7" s="73">
        <v>1.9</v>
      </c>
      <c r="AG7" s="73">
        <v>1.7</v>
      </c>
      <c r="AH7" s="73">
        <v>1.5</v>
      </c>
      <c r="AI7" s="73">
        <v>1.2</v>
      </c>
      <c r="AJ7" s="73">
        <v>0.9</v>
      </c>
    </row>
    <row r="8" spans="1:36" x14ac:dyDescent="0.3">
      <c r="A8">
        <v>6300</v>
      </c>
      <c r="B8" s="25">
        <f t="shared" si="0"/>
        <v>1542.0754410066265</v>
      </c>
      <c r="D8">
        <f t="shared" si="1"/>
        <v>6300</v>
      </c>
      <c r="E8" s="25">
        <f t="shared" si="2"/>
        <v>435.30197382213277</v>
      </c>
      <c r="G8">
        <v>1.3</v>
      </c>
      <c r="H8">
        <f t="shared" si="3"/>
        <v>19.952623149688804</v>
      </c>
      <c r="I8">
        <f t="shared" si="4"/>
        <v>2.8217270263209289E-3</v>
      </c>
      <c r="J8" s="35">
        <f t="shared" si="5"/>
        <v>1.45335795079393</v>
      </c>
      <c r="K8" s="35">
        <f t="shared" si="6"/>
        <v>1.463822890687287</v>
      </c>
      <c r="L8" s="35">
        <f t="shared" si="6"/>
        <v>1.4685283575957877</v>
      </c>
      <c r="M8" s="35">
        <f t="shared" si="6"/>
        <v>1.471353984078654</v>
      </c>
      <c r="U8">
        <v>1.3</v>
      </c>
      <c r="V8">
        <v>11</v>
      </c>
      <c r="X8">
        <v>6</v>
      </c>
      <c r="Y8" t="s">
        <v>61</v>
      </c>
      <c r="AA8" s="79" t="s">
        <v>67</v>
      </c>
      <c r="AB8" s="73">
        <v>4</v>
      </c>
      <c r="AC8" s="73">
        <v>5</v>
      </c>
      <c r="AD8" s="73">
        <v>6</v>
      </c>
      <c r="AE8" s="73">
        <v>7</v>
      </c>
      <c r="AF8" s="73">
        <v>8</v>
      </c>
      <c r="AG8" s="73">
        <v>9</v>
      </c>
      <c r="AH8" s="73">
        <v>10</v>
      </c>
      <c r="AI8" s="73">
        <v>11</v>
      </c>
      <c r="AJ8" s="73">
        <v>12</v>
      </c>
    </row>
    <row r="9" spans="1:36" x14ac:dyDescent="0.3">
      <c r="A9">
        <v>6400</v>
      </c>
      <c r="B9" s="25">
        <f t="shared" si="0"/>
        <v>1421.2431918996042</v>
      </c>
      <c r="D9">
        <f t="shared" si="1"/>
        <v>6400</v>
      </c>
      <c r="E9" s="25">
        <f t="shared" si="2"/>
        <v>409.13125224186854</v>
      </c>
      <c r="G9">
        <v>1.4</v>
      </c>
      <c r="H9">
        <f t="shared" si="3"/>
        <v>25.118864315095799</v>
      </c>
      <c r="I9">
        <f t="shared" si="4"/>
        <v>3.5523438585818045E-3</v>
      </c>
      <c r="J9" s="35">
        <f t="shared" si="5"/>
        <v>1.4442830297851481</v>
      </c>
      <c r="K9" s="35">
        <f t="shared" si="6"/>
        <v>1.4572561080356026</v>
      </c>
      <c r="L9" s="35">
        <f t="shared" si="6"/>
        <v>1.4631110203193294</v>
      </c>
      <c r="M9" s="35">
        <f t="shared" si="6"/>
        <v>1.4666333796723567</v>
      </c>
      <c r="U9">
        <v>1.4</v>
      </c>
      <c r="V9">
        <v>10</v>
      </c>
      <c r="X9">
        <v>7</v>
      </c>
      <c r="Y9" t="s">
        <v>61</v>
      </c>
    </row>
    <row r="10" spans="1:36" x14ac:dyDescent="0.3">
      <c r="A10">
        <v>6500</v>
      </c>
      <c r="B10" s="25">
        <f t="shared" si="0"/>
        <v>1313.1718068758496</v>
      </c>
      <c r="D10">
        <f t="shared" si="1"/>
        <v>6500</v>
      </c>
      <c r="E10" s="25">
        <f t="shared" si="2"/>
        <v>385.26825613660657</v>
      </c>
      <c r="G10">
        <v>1.5</v>
      </c>
      <c r="H10">
        <f t="shared" si="3"/>
        <v>31.622776601683803</v>
      </c>
      <c r="I10">
        <f t="shared" si="4"/>
        <v>4.4721359549995806E-3</v>
      </c>
      <c r="J10" s="35">
        <f t="shared" si="5"/>
        <v>1.4330866619401124</v>
      </c>
      <c r="K10" s="35">
        <f t="shared" si="6"/>
        <v>1.4491077064319509</v>
      </c>
      <c r="L10" s="35">
        <f t="shared" si="6"/>
        <v>1.4563715171102778</v>
      </c>
      <c r="M10" s="35">
        <f t="shared" si="6"/>
        <v>1.4607515166255534</v>
      </c>
      <c r="U10">
        <v>1.6</v>
      </c>
      <c r="V10">
        <v>9</v>
      </c>
      <c r="X10">
        <v>8</v>
      </c>
      <c r="Y10" t="s">
        <v>61</v>
      </c>
    </row>
    <row r="11" spans="1:36" x14ac:dyDescent="0.3">
      <c r="A11">
        <v>6600</v>
      </c>
      <c r="B11" s="25">
        <f t="shared" si="0"/>
        <v>1216.2294530666702</v>
      </c>
      <c r="D11">
        <f t="shared" si="1"/>
        <v>6600</v>
      </c>
      <c r="E11" s="25">
        <f t="shared" si="2"/>
        <v>363.45838366595319</v>
      </c>
      <c r="G11">
        <v>1.6</v>
      </c>
      <c r="H11">
        <f t="shared" si="3"/>
        <v>39.810717055349755</v>
      </c>
      <c r="I11">
        <f t="shared" si="4"/>
        <v>5.6300855987473503E-3</v>
      </c>
      <c r="J11" s="35">
        <f t="shared" si="5"/>
        <v>1.4193409392658651</v>
      </c>
      <c r="K11" s="35">
        <f t="shared" si="6"/>
        <v>1.4390330347570817</v>
      </c>
      <c r="L11" s="35">
        <f t="shared" si="6"/>
        <v>1.4480120586655625</v>
      </c>
      <c r="M11" s="35">
        <f t="shared" si="6"/>
        <v>1.4534417312158854</v>
      </c>
      <c r="U11">
        <v>1.8</v>
      </c>
      <c r="V11">
        <v>8</v>
      </c>
      <c r="X11">
        <v>9</v>
      </c>
      <c r="Y11" t="s">
        <v>60</v>
      </c>
    </row>
    <row r="12" spans="1:36" x14ac:dyDescent="0.3">
      <c r="A12">
        <v>6700</v>
      </c>
      <c r="B12" s="25">
        <f t="shared" si="0"/>
        <v>1129.0253484542402</v>
      </c>
      <c r="D12">
        <f t="shared" si="1"/>
        <v>6700</v>
      </c>
      <c r="E12" s="25">
        <f t="shared" si="2"/>
        <v>343.48014167412026</v>
      </c>
      <c r="G12">
        <v>1.7</v>
      </c>
      <c r="H12">
        <f t="shared" si="3"/>
        <v>50.118723362727238</v>
      </c>
      <c r="I12">
        <f t="shared" si="4"/>
        <v>7.087857830839415E-3</v>
      </c>
      <c r="J12" s="35">
        <f t="shared" si="5"/>
        <v>1.4025672947279955</v>
      </c>
      <c r="K12" s="35">
        <f t="shared" si="6"/>
        <v>1.4266319464856267</v>
      </c>
      <c r="L12" s="35">
        <f t="shared" si="6"/>
        <v>1.4376814305291303</v>
      </c>
      <c r="M12" s="35">
        <f t="shared" si="6"/>
        <v>1.4443866266948047</v>
      </c>
      <c r="U12">
        <v>2</v>
      </c>
      <c r="V12">
        <v>7</v>
      </c>
      <c r="X12">
        <v>10</v>
      </c>
      <c r="Y12" t="s">
        <v>60</v>
      </c>
    </row>
    <row r="13" spans="1:36" x14ac:dyDescent="0.3">
      <c r="A13">
        <v>6800</v>
      </c>
      <c r="B13" s="25">
        <f t="shared" si="0"/>
        <v>1050.369776185504</v>
      </c>
      <c r="D13">
        <f t="shared" si="1"/>
        <v>6800</v>
      </c>
      <c r="E13" s="25">
        <f t="shared" si="2"/>
        <v>325.14024194267984</v>
      </c>
      <c r="G13">
        <v>1.8</v>
      </c>
      <c r="H13">
        <f t="shared" si="3"/>
        <v>63.095734448019364</v>
      </c>
      <c r="I13">
        <f t="shared" si="4"/>
        <v>8.9230843384280282E-3</v>
      </c>
      <c r="J13" s="35">
        <f t="shared" si="5"/>
        <v>1.3822493673318128</v>
      </c>
      <c r="K13" s="35">
        <f t="shared" si="6"/>
        <v>1.4114504438501032</v>
      </c>
      <c r="L13" s="35">
        <f t="shared" si="6"/>
        <v>1.424972856468729</v>
      </c>
      <c r="M13" s="35">
        <f t="shared" si="6"/>
        <v>1.4332141974124462</v>
      </c>
      <c r="U13">
        <v>2.2000000000000002</v>
      </c>
      <c r="V13">
        <v>6</v>
      </c>
      <c r="X13">
        <v>11</v>
      </c>
      <c r="Y13" t="s">
        <v>60</v>
      </c>
    </row>
    <row r="14" spans="1:36" x14ac:dyDescent="0.3">
      <c r="A14">
        <v>6900</v>
      </c>
      <c r="B14" s="25">
        <f t="shared" si="0"/>
        <v>979.24140644930878</v>
      </c>
      <c r="D14">
        <f t="shared" si="1"/>
        <v>6900</v>
      </c>
      <c r="E14" s="25">
        <f t="shared" si="2"/>
        <v>308.26950619678564</v>
      </c>
      <c r="G14">
        <v>1.9</v>
      </c>
      <c r="H14">
        <f t="shared" si="3"/>
        <v>79.432823472428197</v>
      </c>
      <c r="I14">
        <f t="shared" si="4"/>
        <v>1.1233497625229587E-2</v>
      </c>
      <c r="J14" s="35">
        <f t="shared" si="5"/>
        <v>1.3578572962815105</v>
      </c>
      <c r="K14" s="35">
        <f t="shared" si="6"/>
        <v>1.3929890152304973</v>
      </c>
      <c r="L14" s="35">
        <f t="shared" si="6"/>
        <v>1.4094262972497609</v>
      </c>
      <c r="M14" s="35">
        <f t="shared" si="6"/>
        <v>1.4194970928846828</v>
      </c>
      <c r="U14">
        <v>2.4</v>
      </c>
      <c r="V14">
        <v>5</v>
      </c>
      <c r="X14">
        <v>12</v>
      </c>
      <c r="Y14" t="s">
        <v>60</v>
      </c>
    </row>
    <row r="15" spans="1:36" x14ac:dyDescent="0.3">
      <c r="A15">
        <v>7000</v>
      </c>
      <c r="B15" s="25">
        <f t="shared" si="0"/>
        <v>914.76047480166778</v>
      </c>
      <c r="D15">
        <f t="shared" si="1"/>
        <v>7000</v>
      </c>
      <c r="E15" s="25">
        <f t="shared" si="2"/>
        <v>292.7194337063674</v>
      </c>
      <c r="G15">
        <v>2</v>
      </c>
      <c r="H15">
        <f t="shared" si="3"/>
        <v>100</v>
      </c>
      <c r="I15">
        <f t="shared" si="4"/>
        <v>1.4142135623730951E-2</v>
      </c>
      <c r="J15" s="35">
        <f t="shared" si="5"/>
        <v>1.3288864717290032</v>
      </c>
      <c r="K15" s="35">
        <f t="shared" si="6"/>
        <v>1.3707207446808509</v>
      </c>
      <c r="L15" s="35">
        <f t="shared" si="6"/>
        <v>1.3905377859155441</v>
      </c>
      <c r="M15" s="35">
        <f t="shared" si="6"/>
        <v>1.4027572190501525</v>
      </c>
      <c r="U15">
        <v>2.8</v>
      </c>
      <c r="V15">
        <v>4</v>
      </c>
    </row>
    <row r="16" spans="1:36" x14ac:dyDescent="0.3">
      <c r="A16">
        <v>7100</v>
      </c>
      <c r="B16" s="25">
        <f t="shared" si="0"/>
        <v>856.16667565240334</v>
      </c>
      <c r="D16">
        <f t="shared" si="1"/>
        <v>7100</v>
      </c>
      <c r="E16" s="25">
        <f t="shared" si="2"/>
        <v>278.35931392019205</v>
      </c>
      <c r="G16">
        <v>2.1</v>
      </c>
      <c r="H16">
        <f t="shared" si="3"/>
        <v>125.89254117941677</v>
      </c>
      <c r="I16">
        <f t="shared" si="4"/>
        <v>1.7803893913754455E-2</v>
      </c>
      <c r="J16" s="35">
        <f t="shared" si="5"/>
        <v>1.2949124251793813</v>
      </c>
      <c r="K16" s="35">
        <f t="shared" si="6"/>
        <v>1.3441224317607265</v>
      </c>
      <c r="L16" s="35">
        <f t="shared" si="6"/>
        <v>1.3677789258657684</v>
      </c>
      <c r="M16" s="35">
        <f t="shared" si="6"/>
        <v>1.3824785027898772</v>
      </c>
    </row>
    <row r="17" spans="1:13" x14ac:dyDescent="0.3">
      <c r="A17">
        <v>7200</v>
      </c>
      <c r="B17" s="25">
        <f t="shared" si="0"/>
        <v>802.80086891536837</v>
      </c>
      <c r="D17">
        <f t="shared" si="1"/>
        <v>7200</v>
      </c>
      <c r="E17" s="25">
        <f t="shared" si="2"/>
        <v>265.07378916649776</v>
      </c>
      <c r="G17">
        <v>2.2000000000000002</v>
      </c>
      <c r="H17">
        <f t="shared" si="3"/>
        <v>158.48931924611153</v>
      </c>
      <c r="I17">
        <f t="shared" si="4"/>
        <v>2.2413774476913013E-2</v>
      </c>
      <c r="J17" s="35">
        <f t="shared" si="5"/>
        <v>1.2556605211027843</v>
      </c>
      <c r="K17" s="35">
        <f t="shared" si="6"/>
        <v>1.3127212622968281</v>
      </c>
      <c r="L17" s="35">
        <f t="shared" si="6"/>
        <v>1.3406297622475285</v>
      </c>
      <c r="M17" s="35">
        <f t="shared" si="6"/>
        <v>1.3581310518102321</v>
      </c>
    </row>
    <row r="18" spans="1:13" x14ac:dyDescent="0.3">
      <c r="A18">
        <v>7300</v>
      </c>
      <c r="B18" s="25">
        <f t="shared" si="0"/>
        <v>754.08988358485544</v>
      </c>
      <c r="D18">
        <f t="shared" si="1"/>
        <v>7300</v>
      </c>
      <c r="E18" s="25">
        <f t="shared" si="2"/>
        <v>252.76079038941421</v>
      </c>
      <c r="G18">
        <v>2.2999999999999998</v>
      </c>
      <c r="H18">
        <f t="shared" si="3"/>
        <v>199.52623149688802</v>
      </c>
      <c r="I18">
        <f t="shared" si="4"/>
        <v>2.8217270263209283E-2</v>
      </c>
      <c r="J18" s="35">
        <f t="shared" si="5"/>
        <v>1.2110841984633729</v>
      </c>
      <c r="K18" s="35">
        <f t="shared" si="6"/>
        <v>1.2761574539198215</v>
      </c>
      <c r="L18" s="35">
        <f t="shared" si="6"/>
        <v>1.3086273999517439</v>
      </c>
      <c r="M18" s="35">
        <f t="shared" si="6"/>
        <v>1.3292097443336905</v>
      </c>
    </row>
    <row r="19" spans="1:13" x14ac:dyDescent="0.3">
      <c r="A19">
        <v>7400</v>
      </c>
      <c r="B19" s="25">
        <f t="shared" si="0"/>
        <v>709.5338469222894</v>
      </c>
      <c r="D19">
        <f t="shared" si="1"/>
        <v>7400</v>
      </c>
      <c r="E19" s="25">
        <f t="shared" si="2"/>
        <v>241.3297831891856</v>
      </c>
      <c r="G19">
        <v>2.4</v>
      </c>
      <c r="H19">
        <f t="shared" si="3"/>
        <v>251.18864315095806</v>
      </c>
      <c r="I19">
        <f t="shared" si="4"/>
        <v>3.5523438585818051E-2</v>
      </c>
      <c r="J19" s="35">
        <f t="shared" si="5"/>
        <v>1.1614393314263318</v>
      </c>
      <c r="K19" s="35">
        <f t="shared" si="6"/>
        <v>1.2342593305496135</v>
      </c>
      <c r="L19" s="35">
        <f t="shared" si="6"/>
        <v>1.2714304197586221</v>
      </c>
      <c r="M19" s="35">
        <f t="shared" si="6"/>
        <v>1.2952889532592902</v>
      </c>
    </row>
    <row r="20" spans="1:13" x14ac:dyDescent="0.3">
      <c r="A20">
        <v>7500</v>
      </c>
      <c r="B20" s="25">
        <f t="shared" si="0"/>
        <v>668.69558153912601</v>
      </c>
      <c r="D20">
        <f t="shared" si="1"/>
        <v>7500</v>
      </c>
      <c r="E20" s="25">
        <f t="shared" si="2"/>
        <v>230.70027288195013</v>
      </c>
      <c r="G20">
        <v>2.5</v>
      </c>
      <c r="H20">
        <f t="shared" si="3"/>
        <v>316.22776601683825</v>
      </c>
      <c r="I20">
        <f t="shared" si="4"/>
        <v>4.4721359549995836E-2</v>
      </c>
      <c r="J20" s="35">
        <f t="shared" si="5"/>
        <v>1.1073367498552347</v>
      </c>
      <c r="K20" s="35">
        <f t="shared" si="6"/>
        <v>1.1871215887597166</v>
      </c>
      <c r="L20" s="35">
        <f t="shared" si="6"/>
        <v>1.2288949450049622</v>
      </c>
      <c r="M20" s="35">
        <f t="shared" si="6"/>
        <v>1.256092107257903</v>
      </c>
    </row>
    <row r="21" spans="1:13" x14ac:dyDescent="0.3">
      <c r="A21">
        <v>7600</v>
      </c>
      <c r="B21" s="25">
        <f t="shared" si="0"/>
        <v>631.1917021241884</v>
      </c>
      <c r="D21">
        <f t="shared" si="1"/>
        <v>7600</v>
      </c>
      <c r="E21" s="25">
        <f t="shared" si="2"/>
        <v>220.80052649746912</v>
      </c>
      <c r="G21">
        <v>2.6</v>
      </c>
      <c r="H21">
        <f t="shared" si="3"/>
        <v>398.10717055349761</v>
      </c>
      <c r="I21">
        <f t="shared" si="4"/>
        <v>5.6300855987473516E-2</v>
      </c>
      <c r="J21" s="35">
        <f t="shared" si="5"/>
        <v>1.0497531712451209</v>
      </c>
      <c r="K21" s="35">
        <f t="shared" si="6"/>
        <v>1.1351713350854871</v>
      </c>
      <c r="L21" s="35">
        <f t="shared" si="6"/>
        <v>1.1811523699665534</v>
      </c>
      <c r="M21" s="35">
        <f t="shared" si="6"/>
        <v>1.2115698966433095</v>
      </c>
    </row>
    <row r="22" spans="1:13" x14ac:dyDescent="0.3">
      <c r="A22">
        <v>7700</v>
      </c>
      <c r="B22" s="25">
        <f t="shared" si="0"/>
        <v>596.68511433008234</v>
      </c>
      <c r="D22">
        <f t="shared" si="1"/>
        <v>7700</v>
      </c>
      <c r="E22" s="25">
        <f t="shared" si="2"/>
        <v>211.56647706026288</v>
      </c>
      <c r="G22">
        <v>2.7</v>
      </c>
      <c r="H22">
        <f t="shared" si="3"/>
        <v>501.18723362727269</v>
      </c>
      <c r="I22">
        <f t="shared" si="4"/>
        <v>7.0878578308394197E-2</v>
      </c>
      <c r="J22" s="35">
        <f t="shared" si="5"/>
        <v>0.98998578767760537</v>
      </c>
      <c r="K22" s="35">
        <f t="shared" si="6"/>
        <v>1.0792023689672672</v>
      </c>
      <c r="L22" s="35">
        <f t="shared" si="6"/>
        <v>1.1286726660493889</v>
      </c>
      <c r="M22" s="35">
        <f t="shared" si="6"/>
        <v>1.1619747581040687</v>
      </c>
    </row>
    <row r="23" spans="1:13" x14ac:dyDescent="0.3">
      <c r="A23">
        <v>7800</v>
      </c>
      <c r="B23" s="25">
        <f t="shared" si="0"/>
        <v>564.8786745522915</v>
      </c>
      <c r="D23">
        <f t="shared" si="1"/>
        <v>7800</v>
      </c>
      <c r="E23" s="25">
        <f t="shared" si="2"/>
        <v>202.94078151659497</v>
      </c>
      <c r="G23">
        <v>2.8</v>
      </c>
      <c r="H23">
        <f t="shared" si="3"/>
        <v>630.95734448019323</v>
      </c>
      <c r="I23">
        <f t="shared" si="4"/>
        <v>8.9230843384280223E-2</v>
      </c>
      <c r="J23" s="35">
        <f t="shared" si="5"/>
        <v>0.92954833184508001</v>
      </c>
      <c r="K23" s="35">
        <f t="shared" si="6"/>
        <v>1.0203594550957198</v>
      </c>
      <c r="L23" s="35">
        <f t="shared" si="6"/>
        <v>1.0722935466842458</v>
      </c>
      <c r="M23" s="35">
        <f t="shared" si="6"/>
        <v>1.1079137226876594</v>
      </c>
    </row>
    <row r="24" spans="1:13" x14ac:dyDescent="0.3">
      <c r="A24">
        <v>7900</v>
      </c>
      <c r="B24" s="25">
        <f t="shared" si="0"/>
        <v>535.5098141827043</v>
      </c>
      <c r="D24">
        <f t="shared" si="1"/>
        <v>7900</v>
      </c>
      <c r="E24" s="25">
        <f t="shared" si="2"/>
        <v>194.8720085623824</v>
      </c>
      <c r="G24">
        <v>2.9</v>
      </c>
      <c r="H24">
        <f t="shared" si="3"/>
        <v>794.32823472428208</v>
      </c>
      <c r="I24">
        <f t="shared" si="4"/>
        <v>0.1123349762522959</v>
      </c>
      <c r="J24" s="35">
        <f t="shared" si="5"/>
        <v>0.8700233671782942</v>
      </c>
      <c r="K24" s="35">
        <f t="shared" si="6"/>
        <v>0.96006320321588123</v>
      </c>
      <c r="L24" s="35">
        <f t="shared" si="6"/>
        <v>1.0131978780452351</v>
      </c>
      <c r="M24" s="35">
        <f t="shared" si="6"/>
        <v>1.0503598666915717</v>
      </c>
    </row>
    <row r="25" spans="1:13" x14ac:dyDescent="0.3">
      <c r="A25">
        <v>8000</v>
      </c>
      <c r="B25" s="25">
        <f t="shared" si="0"/>
        <v>508.34596784069959</v>
      </c>
      <c r="D25">
        <f t="shared" si="1"/>
        <v>8000</v>
      </c>
      <c r="E25" s="25">
        <f t="shared" si="2"/>
        <v>187.31393661972498</v>
      </c>
      <c r="G25">
        <v>3</v>
      </c>
      <c r="H25">
        <f t="shared" si="3"/>
        <v>1000</v>
      </c>
      <c r="I25">
        <f t="shared" si="4"/>
        <v>0.1414213562373095</v>
      </c>
      <c r="J25" s="35">
        <f t="shared" si="5"/>
        <v>0.81290000077570634</v>
      </c>
      <c r="K25" s="35">
        <f t="shared" si="6"/>
        <v>0.89988157894736831</v>
      </c>
      <c r="L25" s="35">
        <f t="shared" si="6"/>
        <v>0.95283151814480715</v>
      </c>
      <c r="M25" s="35">
        <f t="shared" si="6"/>
        <v>0.99060751723968976</v>
      </c>
    </row>
    <row r="26" spans="1:13" x14ac:dyDescent="0.3">
      <c r="A26">
        <v>8100</v>
      </c>
      <c r="B26" s="25">
        <f t="shared" si="0"/>
        <v>483.18067396860471</v>
      </c>
      <c r="D26">
        <f t="shared" si="1"/>
        <v>8100</v>
      </c>
      <c r="E26" s="25">
        <f t="shared" si="2"/>
        <v>180.22494547919837</v>
      </c>
      <c r="G26">
        <v>3.1</v>
      </c>
      <c r="H26">
        <f t="shared" si="3"/>
        <v>1258.925411794168</v>
      </c>
      <c r="I26">
        <f t="shared" si="4"/>
        <v>0.17803893913754459</v>
      </c>
      <c r="J26" s="35">
        <f t="shared" si="5"/>
        <v>0.75943131293705701</v>
      </c>
      <c r="K26" s="35">
        <f t="shared" ref="K26:M45" si="7">1.49*(1+3.77*0.01*$H26/SQRT(K$3))/(1+12.8*0.01*$H26/SQRT(K$3))</f>
        <v>0.84137073416018981</v>
      </c>
      <c r="L26" s="35">
        <f t="shared" si="7"/>
        <v>0.89276967422692133</v>
      </c>
      <c r="M26" s="35">
        <f t="shared" si="7"/>
        <v>0.93016887554994498</v>
      </c>
    </row>
    <row r="27" spans="1:13" x14ac:dyDescent="0.3">
      <c r="A27">
        <v>8200</v>
      </c>
      <c r="B27" s="25">
        <f t="shared" si="0"/>
        <v>459.83023949085725</v>
      </c>
      <c r="D27">
        <f t="shared" si="1"/>
        <v>8200</v>
      </c>
      <c r="E27" s="25">
        <f t="shared" si="2"/>
        <v>173.5674878113137</v>
      </c>
      <c r="G27">
        <v>3.2</v>
      </c>
      <c r="H27">
        <f t="shared" si="3"/>
        <v>1584.8931924611156</v>
      </c>
      <c r="I27">
        <f t="shared" si="4"/>
        <v>0.22413774476913015</v>
      </c>
      <c r="J27" s="35">
        <f t="shared" si="5"/>
        <v>0.71053893747706476</v>
      </c>
      <c r="K27" s="35">
        <f t="shared" si="7"/>
        <v>0.78591835009483846</v>
      </c>
      <c r="L27" s="35">
        <f t="shared" si="7"/>
        <v>0.83455618838161127</v>
      </c>
      <c r="M27" s="35">
        <f t="shared" si="7"/>
        <v>0.87062662785879286</v>
      </c>
    </row>
    <row r="28" spans="1:13" x14ac:dyDescent="0.3">
      <c r="A28">
        <v>8300</v>
      </c>
      <c r="B28" s="25">
        <f t="shared" si="0"/>
        <v>438.1308791209687</v>
      </c>
      <c r="D28">
        <f t="shared" si="1"/>
        <v>8300</v>
      </c>
      <c r="E28" s="25">
        <f t="shared" si="2"/>
        <v>167.30762896481377</v>
      </c>
      <c r="G28">
        <v>3.3</v>
      </c>
      <c r="H28">
        <f t="shared" si="3"/>
        <v>1995.2623149688804</v>
      </c>
      <c r="I28">
        <f t="shared" si="4"/>
        <v>0.28217270263209288</v>
      </c>
      <c r="J28" s="35">
        <f t="shared" si="5"/>
        <v>0.66677688947202018</v>
      </c>
      <c r="K28" s="35">
        <f t="shared" si="7"/>
        <v>0.73462180359330453</v>
      </c>
      <c r="L28" s="35">
        <f t="shared" si="7"/>
        <v>0.77954948921222222</v>
      </c>
      <c r="M28" s="35">
        <f t="shared" si="7"/>
        <v>0.81347163206606055</v>
      </c>
    </row>
    <row r="29" spans="1:13" x14ac:dyDescent="0.3">
      <c r="A29">
        <v>8400</v>
      </c>
      <c r="B29" s="25">
        <f t="shared" si="0"/>
        <v>417.93625525257346</v>
      </c>
      <c r="D29">
        <f t="shared" si="1"/>
        <v>8400</v>
      </c>
      <c r="E29" s="25">
        <f t="shared" si="2"/>
        <v>161.41464530044902</v>
      </c>
      <c r="G29">
        <v>3.4</v>
      </c>
      <c r="H29">
        <f t="shared" si="3"/>
        <v>2511.8864315095811</v>
      </c>
      <c r="I29">
        <f t="shared" si="4"/>
        <v>0.35523438585818062</v>
      </c>
      <c r="J29" s="35">
        <f t="shared" si="5"/>
        <v>0.62835010426358384</v>
      </c>
      <c r="K29" s="35">
        <f t="shared" si="7"/>
        <v>0.68822164900456384</v>
      </c>
      <c r="L29" s="35">
        <f t="shared" si="7"/>
        <v>0.72880660754481574</v>
      </c>
      <c r="M29" s="35">
        <f t="shared" si="7"/>
        <v>0.75995998320732228</v>
      </c>
    </row>
    <row r="30" spans="1:13" x14ac:dyDescent="0.3">
      <c r="A30">
        <v>8500</v>
      </c>
      <c r="B30" s="25">
        <f t="shared" si="0"/>
        <v>399.11535689420333</v>
      </c>
      <c r="D30">
        <f t="shared" si="1"/>
        <v>8500</v>
      </c>
      <c r="E30" s="25">
        <f t="shared" si="2"/>
        <v>155.86067282753228</v>
      </c>
      <c r="G30">
        <v>3.5</v>
      </c>
      <c r="H30">
        <f t="shared" si="3"/>
        <v>3162.2776601683804</v>
      </c>
      <c r="I30">
        <f t="shared" si="4"/>
        <v>0.44721359549995804</v>
      </c>
      <c r="J30" s="35">
        <f t="shared" si="5"/>
        <v>0.59517164326911609</v>
      </c>
      <c r="K30" s="35">
        <f t="shared" si="7"/>
        <v>0.64709397578176986</v>
      </c>
      <c r="L30" s="35">
        <f t="shared" si="7"/>
        <v>0.68302384458624654</v>
      </c>
      <c r="M30" s="35">
        <f t="shared" si="7"/>
        <v>0.71101701636354875</v>
      </c>
    </row>
    <row r="31" spans="1:13" x14ac:dyDescent="0.3">
      <c r="A31">
        <v>8600</v>
      </c>
      <c r="B31" s="25">
        <f t="shared" si="0"/>
        <v>381.55066635717242</v>
      </c>
      <c r="D31">
        <f t="shared" si="1"/>
        <v>8600</v>
      </c>
      <c r="E31" s="25">
        <f t="shared" si="2"/>
        <v>150.62039917392696</v>
      </c>
      <c r="G31">
        <v>3.6</v>
      </c>
      <c r="H31">
        <f t="shared" si="3"/>
        <v>3981.0717055349769</v>
      </c>
      <c r="I31">
        <f t="shared" si="4"/>
        <v>0.5630085598747353</v>
      </c>
      <c r="J31" s="35">
        <f t="shared" si="5"/>
        <v>0.56693871441220423</v>
      </c>
      <c r="K31" s="35">
        <f t="shared" si="7"/>
        <v>0.61129050459045753</v>
      </c>
      <c r="L31" s="35">
        <f t="shared" si="7"/>
        <v>0.64253564851338696</v>
      </c>
      <c r="M31" s="35">
        <f t="shared" si="7"/>
        <v>0.66720052144458186</v>
      </c>
    </row>
    <row r="32" spans="1:13" x14ac:dyDescent="0.3">
      <c r="A32">
        <v>8700</v>
      </c>
      <c r="B32" s="25">
        <f t="shared" si="0"/>
        <v>365.13657082206845</v>
      </c>
      <c r="D32">
        <f t="shared" si="1"/>
        <v>8700</v>
      </c>
      <c r="E32" s="25">
        <f t="shared" si="2"/>
        <v>145.67079297412735</v>
      </c>
      <c r="G32">
        <v>3.7</v>
      </c>
      <c r="H32">
        <f t="shared" si="3"/>
        <v>5011.8723362727324</v>
      </c>
      <c r="I32">
        <f t="shared" si="4"/>
        <v>0.70878578308394269</v>
      </c>
      <c r="J32" s="35">
        <f t="shared" si="5"/>
        <v>0.54321024387154171</v>
      </c>
      <c r="K32" s="35">
        <f t="shared" si="7"/>
        <v>0.58060753952382327</v>
      </c>
      <c r="L32" s="35">
        <f t="shared" si="7"/>
        <v>0.60735922245170448</v>
      </c>
      <c r="M32" s="35">
        <f t="shared" si="7"/>
        <v>0.62871878715264418</v>
      </c>
    </row>
    <row r="33" spans="1:13" x14ac:dyDescent="0.3">
      <c r="A33">
        <v>8800</v>
      </c>
      <c r="B33" s="25">
        <f t="shared" si="0"/>
        <v>349.77798284149833</v>
      </c>
      <c r="D33">
        <f t="shared" si="1"/>
        <v>8800</v>
      </c>
      <c r="E33" s="25">
        <f t="shared" si="2"/>
        <v>140.99086564189295</v>
      </c>
      <c r="G33">
        <v>3.8</v>
      </c>
      <c r="H33">
        <f t="shared" si="3"/>
        <v>6309.5734448019384</v>
      </c>
      <c r="I33">
        <f t="shared" si="4"/>
        <v>0.89230843384280301</v>
      </c>
      <c r="J33" s="35">
        <f t="shared" si="5"/>
        <v>0.52347454519598779</v>
      </c>
      <c r="K33" s="35">
        <f t="shared" si="7"/>
        <v>0.55466458805190244</v>
      </c>
      <c r="L33" s="35">
        <f t="shared" si="7"/>
        <v>0.57726558387629856</v>
      </c>
      <c r="M33" s="35">
        <f t="shared" si="7"/>
        <v>0.59548750958542274</v>
      </c>
    </row>
    <row r="34" spans="1:13" x14ac:dyDescent="0.3">
      <c r="A34">
        <v>8900</v>
      </c>
      <c r="B34" s="25">
        <f t="shared" si="0"/>
        <v>335.38913956400495</v>
      </c>
      <c r="D34">
        <f t="shared" si="1"/>
        <v>8900</v>
      </c>
      <c r="E34" s="25">
        <f t="shared" si="2"/>
        <v>136.56146123364877</v>
      </c>
      <c r="G34">
        <v>3.9</v>
      </c>
      <c r="H34">
        <f t="shared" si="3"/>
        <v>7943.2823472428154</v>
      </c>
      <c r="I34">
        <f t="shared" si="4"/>
        <v>1.1233497625229583</v>
      </c>
      <c r="J34" s="35">
        <f t="shared" si="5"/>
        <v>0.50720170537544662</v>
      </c>
      <c r="K34" s="35">
        <f t="shared" si="7"/>
        <v>0.5329780651149395</v>
      </c>
      <c r="L34" s="35">
        <f t="shared" si="7"/>
        <v>0.55185824506227699</v>
      </c>
      <c r="M34" s="35">
        <f t="shared" si="7"/>
        <v>0.56720571523565144</v>
      </c>
    </row>
    <row r="35" spans="1:13" x14ac:dyDescent="0.3">
      <c r="A35">
        <v>9000</v>
      </c>
      <c r="B35" s="25">
        <f t="shared" si="0"/>
        <v>321.8925552099023</v>
      </c>
      <c r="D35">
        <f t="shared" si="1"/>
        <v>9000</v>
      </c>
      <c r="E35" s="25">
        <f t="shared" si="2"/>
        <v>132.36507073107805</v>
      </c>
      <c r="G35">
        <v>4</v>
      </c>
      <c r="H35">
        <f t="shared" si="3"/>
        <v>10000</v>
      </c>
      <c r="I35">
        <f t="shared" si="4"/>
        <v>1.4142135623730949</v>
      </c>
      <c r="J35" s="35">
        <f t="shared" si="5"/>
        <v>0.49387994128095158</v>
      </c>
      <c r="K35" s="35">
        <f t="shared" si="7"/>
        <v>0.51502173913043481</v>
      </c>
      <c r="L35" s="35">
        <f t="shared" si="7"/>
        <v>0.53064565000069253</v>
      </c>
      <c r="M35" s="35">
        <f t="shared" si="7"/>
        <v>0.5434333861694346</v>
      </c>
    </row>
    <row r="36" spans="1:13" x14ac:dyDescent="0.3">
      <c r="A36">
        <v>9100</v>
      </c>
      <c r="B36" s="25">
        <f t="shared" si="0"/>
        <v>309.21810527363925</v>
      </c>
      <c r="D36">
        <f t="shared" si="1"/>
        <v>9100</v>
      </c>
      <c r="E36" s="25">
        <f t="shared" si="2"/>
        <v>128.38566759603816</v>
      </c>
      <c r="G36">
        <v>4.0999999999999996</v>
      </c>
      <c r="H36">
        <f t="shared" si="3"/>
        <v>12589.254117941671</v>
      </c>
      <c r="I36">
        <f t="shared" si="4"/>
        <v>1.7803893913754447</v>
      </c>
      <c r="J36" s="35">
        <f t="shared" si="5"/>
        <v>0.48303791481493236</v>
      </c>
      <c r="K36" s="35">
        <f t="shared" si="7"/>
        <v>0.50027106542621402</v>
      </c>
      <c r="L36" s="35">
        <f t="shared" si="7"/>
        <v>0.51309975384964979</v>
      </c>
      <c r="M36" s="35">
        <f t="shared" si="7"/>
        <v>0.52365926810115837</v>
      </c>
    </row>
    <row r="37" spans="1:13" x14ac:dyDescent="0.3">
      <c r="A37">
        <v>9200</v>
      </c>
      <c r="B37" s="25">
        <f t="shared" ref="B37:B68" si="8">8.32*EXP((3.29*10000)/A37)</f>
        <v>297.30222421391426</v>
      </c>
      <c r="D37">
        <f t="shared" ref="D37:D68" si="9">+A37</f>
        <v>9200</v>
      </c>
      <c r="E37" s="25">
        <f t="shared" ref="E37:E68" si="10">8.23*EXP((2.5*10000)/D37)</f>
        <v>124.6085618945101</v>
      </c>
      <c r="G37">
        <v>4.2</v>
      </c>
      <c r="H37">
        <f t="shared" ref="H37:H68" si="11">10^(G37)</f>
        <v>15848.931924611146</v>
      </c>
      <c r="I37">
        <f t="shared" ref="I37:I68" si="12">0.01*H37/SQRT(J$3)</f>
        <v>2.2413774476913004</v>
      </c>
      <c r="J37" s="35">
        <f t="shared" si="5"/>
        <v>0.47425612599223771</v>
      </c>
      <c r="K37" s="35">
        <f t="shared" si="7"/>
        <v>0.48823224399342124</v>
      </c>
      <c r="L37" s="35">
        <f t="shared" si="7"/>
        <v>0.49869843394473867</v>
      </c>
      <c r="M37" s="35">
        <f t="shared" si="7"/>
        <v>0.50735342400376504</v>
      </c>
    </row>
    <row r="38" spans="1:13" x14ac:dyDescent="0.3">
      <c r="A38">
        <v>9300</v>
      </c>
      <c r="B38" s="25">
        <f t="shared" si="8"/>
        <v>286.08720113908106</v>
      </c>
      <c r="D38">
        <f t="shared" si="9"/>
        <v>9300</v>
      </c>
      <c r="E38" s="25">
        <f t="shared" si="10"/>
        <v>121.02027066220501</v>
      </c>
      <c r="G38">
        <v>4.3</v>
      </c>
      <c r="H38">
        <f t="shared" si="11"/>
        <v>19952.623149688792</v>
      </c>
      <c r="I38">
        <f t="shared" si="12"/>
        <v>2.8217270263209273</v>
      </c>
      <c r="J38" s="35">
        <f t="shared" ref="J38:J69" si="13">1.49*(1+3.77*I38)/(1+12.8*I38)</f>
        <v>0.46717058393085392</v>
      </c>
      <c r="K38" s="35">
        <f t="shared" si="7"/>
        <v>0.47845871697944176</v>
      </c>
      <c r="L38" s="35">
        <f t="shared" si="7"/>
        <v>0.48695288245853141</v>
      </c>
      <c r="M38" s="35">
        <f t="shared" si="7"/>
        <v>0.49400374866789803</v>
      </c>
    </row>
    <row r="39" spans="1:13" x14ac:dyDescent="0.3">
      <c r="A39">
        <v>9400</v>
      </c>
      <c r="B39" s="25">
        <f t="shared" si="8"/>
        <v>275.52056029632001</v>
      </c>
      <c r="D39">
        <f t="shared" si="9"/>
        <v>9400</v>
      </c>
      <c r="E39" s="25">
        <f t="shared" si="10"/>
        <v>117.60840250376863</v>
      </c>
      <c r="G39">
        <v>4.4000000000000004</v>
      </c>
      <c r="H39">
        <f t="shared" si="11"/>
        <v>25118.86431509586</v>
      </c>
      <c r="I39">
        <f t="shared" si="12"/>
        <v>3.5523438585818128</v>
      </c>
      <c r="J39" s="35">
        <f t="shared" si="13"/>
        <v>0.46147149807266508</v>
      </c>
      <c r="K39" s="35">
        <f t="shared" si="7"/>
        <v>0.47055836142784246</v>
      </c>
      <c r="L39" s="35">
        <f t="shared" si="7"/>
        <v>0.47742281979262896</v>
      </c>
      <c r="M39" s="35">
        <f t="shared" si="7"/>
        <v>0.48313841342580671</v>
      </c>
    </row>
    <row r="40" spans="1:13" x14ac:dyDescent="0.3">
      <c r="A40">
        <v>9500</v>
      </c>
      <c r="B40" s="25">
        <f t="shared" si="8"/>
        <v>265.55451510578132</v>
      </c>
      <c r="D40">
        <f t="shared" si="9"/>
        <v>9500</v>
      </c>
      <c r="E40" s="25">
        <f t="shared" si="10"/>
        <v>114.36155468939977</v>
      </c>
      <c r="G40">
        <v>4.5</v>
      </c>
      <c r="H40">
        <f t="shared" si="11"/>
        <v>31622.77660168384</v>
      </c>
      <c r="I40">
        <f t="shared" si="12"/>
        <v>4.4721359549995858</v>
      </c>
      <c r="J40" s="35">
        <f t="shared" si="13"/>
        <v>0.4568990926288945</v>
      </c>
      <c r="K40" s="35">
        <f t="shared" si="7"/>
        <v>0.46419439186165112</v>
      </c>
      <c r="L40" s="35">
        <f t="shared" si="7"/>
        <v>0.4697227863817075</v>
      </c>
      <c r="M40" s="35">
        <f t="shared" si="7"/>
        <v>0.47433735494606022</v>
      </c>
    </row>
    <row r="41" spans="1:13" x14ac:dyDescent="0.3">
      <c r="A41">
        <v>9600</v>
      </c>
      <c r="B41" s="25">
        <f t="shared" si="8"/>
        <v>256.14548610843701</v>
      </c>
      <c r="D41">
        <f t="shared" si="9"/>
        <v>9600</v>
      </c>
      <c r="E41" s="25">
        <f t="shared" si="10"/>
        <v>111.26922124469539</v>
      </c>
      <c r="G41">
        <v>4.5999999999999996</v>
      </c>
      <c r="H41">
        <f t="shared" si="11"/>
        <v>39810.717055349742</v>
      </c>
      <c r="I41">
        <f t="shared" si="12"/>
        <v>5.6300855987473488</v>
      </c>
      <c r="J41" s="35">
        <f t="shared" si="13"/>
        <v>0.45323802744537345</v>
      </c>
      <c r="K41" s="35">
        <f t="shared" si="7"/>
        <v>0.45908240560442776</v>
      </c>
      <c r="L41" s="35">
        <f t="shared" si="7"/>
        <v>0.46352246899296179</v>
      </c>
      <c r="M41" s="35">
        <f t="shared" si="7"/>
        <v>0.46723601074993065</v>
      </c>
    </row>
    <row r="42" spans="1:13" x14ac:dyDescent="0.3">
      <c r="A42">
        <v>9700</v>
      </c>
      <c r="B42" s="25">
        <f t="shared" si="8"/>
        <v>247.25367457023867</v>
      </c>
      <c r="D42">
        <f t="shared" si="9"/>
        <v>9700</v>
      </c>
      <c r="E42" s="25">
        <f t="shared" si="10"/>
        <v>108.32171072793712</v>
      </c>
      <c r="G42">
        <v>4.7</v>
      </c>
      <c r="H42">
        <f t="shared" si="11"/>
        <v>50118.723362727294</v>
      </c>
      <c r="I42">
        <f t="shared" si="12"/>
        <v>7.0878578308394236</v>
      </c>
      <c r="J42" s="35">
        <f t="shared" si="13"/>
        <v>0.45031139621970595</v>
      </c>
      <c r="K42" s="35">
        <f t="shared" si="7"/>
        <v>0.45498535712784216</v>
      </c>
      <c r="L42" s="35">
        <f t="shared" si="7"/>
        <v>0.45854341671880033</v>
      </c>
      <c r="M42" s="35">
        <f t="shared" si="7"/>
        <v>0.46152404987797202</v>
      </c>
    </row>
    <row r="43" spans="1:13" x14ac:dyDescent="0.3">
      <c r="A43">
        <v>9800</v>
      </c>
      <c r="B43" s="25">
        <f t="shared" si="8"/>
        <v>238.84268464766726</v>
      </c>
      <c r="D43">
        <f t="shared" si="9"/>
        <v>9800</v>
      </c>
      <c r="E43" s="25">
        <f t="shared" si="10"/>
        <v>105.51007255906656</v>
      </c>
      <c r="G43">
        <v>4.8</v>
      </c>
      <c r="H43">
        <f t="shared" si="11"/>
        <v>63095.734448019342</v>
      </c>
      <c r="I43">
        <f t="shared" si="12"/>
        <v>8.9230843384280245</v>
      </c>
      <c r="J43" s="35">
        <f t="shared" si="13"/>
        <v>0.44797488899892901</v>
      </c>
      <c r="K43" s="35">
        <f t="shared" si="7"/>
        <v>0.4517076752907524</v>
      </c>
      <c r="L43" s="35">
        <f t="shared" si="7"/>
        <v>0.4545538590018447</v>
      </c>
      <c r="M43" s="35">
        <f t="shared" si="7"/>
        <v>0.45694120841866892</v>
      </c>
    </row>
    <row r="44" spans="1:13" x14ac:dyDescent="0.3">
      <c r="A44">
        <v>9900</v>
      </c>
      <c r="B44" s="25">
        <f t="shared" si="8"/>
        <v>230.87918800567527</v>
      </c>
      <c r="D44">
        <f t="shared" si="9"/>
        <v>9900</v>
      </c>
      <c r="E44" s="25">
        <f t="shared" si="10"/>
        <v>102.82603091062511</v>
      </c>
      <c r="G44">
        <v>4.9000000000000004</v>
      </c>
      <c r="H44">
        <f t="shared" si="11"/>
        <v>79432.823472428237</v>
      </c>
      <c r="I44">
        <f t="shared" si="12"/>
        <v>11.233497625229594</v>
      </c>
      <c r="J44" s="35">
        <f t="shared" si="13"/>
        <v>0.44611143797502895</v>
      </c>
      <c r="K44" s="35">
        <f t="shared" si="7"/>
        <v>0.44908928864015352</v>
      </c>
      <c r="L44" s="35">
        <f t="shared" si="7"/>
        <v>0.45136277907306965</v>
      </c>
      <c r="M44" s="35">
        <f t="shared" si="7"/>
        <v>0.45327171900948759</v>
      </c>
    </row>
    <row r="45" spans="1:13" x14ac:dyDescent="0.3">
      <c r="A45">
        <v>10000</v>
      </c>
      <c r="B45" s="25">
        <f t="shared" si="8"/>
        <v>223.33262561707608</v>
      </c>
      <c r="D45">
        <f t="shared" si="9"/>
        <v>10000</v>
      </c>
      <c r="E45" s="25">
        <f t="shared" si="10"/>
        <v>100.2619252965896</v>
      </c>
      <c r="G45">
        <v>4.9999999999999902</v>
      </c>
      <c r="H45">
        <f t="shared" si="11"/>
        <v>99999.99999999789</v>
      </c>
      <c r="I45">
        <f t="shared" si="12"/>
        <v>14.142135623730653</v>
      </c>
      <c r="J45" s="35">
        <f t="shared" si="13"/>
        <v>0.44462648982746716</v>
      </c>
      <c r="K45" s="35">
        <f t="shared" si="7"/>
        <v>0.44700000000000006</v>
      </c>
      <c r="L45" s="35">
        <f t="shared" si="7"/>
        <v>0.44881396296115539</v>
      </c>
      <c r="M45" s="35">
        <f t="shared" si="7"/>
        <v>0.45033830986305806</v>
      </c>
    </row>
    <row r="46" spans="1:13" x14ac:dyDescent="0.3">
      <c r="A46">
        <v>10100</v>
      </c>
      <c r="B46" s="25">
        <f t="shared" si="8"/>
        <v>216.17494218635608</v>
      </c>
      <c r="D46">
        <f t="shared" si="9"/>
        <v>10100</v>
      </c>
      <c r="E46" s="25">
        <f t="shared" si="10"/>
        <v>97.810657103387939</v>
      </c>
      <c r="G46">
        <v>5.0999999999999899</v>
      </c>
      <c r="H46">
        <f t="shared" si="11"/>
        <v>125892.54117941394</v>
      </c>
      <c r="I46">
        <f t="shared" si="12"/>
        <v>17.803893913754052</v>
      </c>
      <c r="J46" s="35">
        <f t="shared" si="13"/>
        <v>0.44344393946122357</v>
      </c>
      <c r="K46" s="35">
        <f t="shared" ref="K46:M65" si="14">1.49*(1+3.77*0.01*$H46/SQRT(K$3))/(1+12.8*0.01*$H46/SQRT(K$3))</f>
        <v>0.44533443246979326</v>
      </c>
      <c r="L46" s="35">
        <f t="shared" si="14"/>
        <v>0.44678043407676565</v>
      </c>
      <c r="M46" s="35">
        <f t="shared" si="14"/>
        <v>0.44799636357442774</v>
      </c>
    </row>
    <row r="47" spans="1:13" x14ac:dyDescent="0.3">
      <c r="A47">
        <v>10200</v>
      </c>
      <c r="B47" s="25">
        <f t="shared" si="8"/>
        <v>209.38034925039003</v>
      </c>
      <c r="D47">
        <f t="shared" si="9"/>
        <v>10200</v>
      </c>
      <c r="E47" s="25">
        <f t="shared" si="10"/>
        <v>95.465641400980374</v>
      </c>
      <c r="G47">
        <v>5.2</v>
      </c>
      <c r="H47">
        <f t="shared" si="11"/>
        <v>158489.31924611164</v>
      </c>
      <c r="I47">
        <f t="shared" si="12"/>
        <v>22.41377447691303</v>
      </c>
      <c r="J47" s="35">
        <f t="shared" si="13"/>
        <v>0.44250269795718894</v>
      </c>
      <c r="K47" s="35">
        <f t="shared" si="14"/>
        <v>0.44400762944120559</v>
      </c>
      <c r="L47" s="35">
        <f t="shared" si="14"/>
        <v>0.44515947511852494</v>
      </c>
      <c r="M47" s="35">
        <f t="shared" si="14"/>
        <v>0.44612855697235337</v>
      </c>
    </row>
    <row r="48" spans="1:13" x14ac:dyDescent="0.3">
      <c r="A48">
        <v>10300</v>
      </c>
      <c r="B48" s="25">
        <f t="shared" si="8"/>
        <v>202.92511352996021</v>
      </c>
      <c r="D48">
        <f t="shared" si="9"/>
        <v>10300</v>
      </c>
      <c r="E48" s="25">
        <f t="shared" si="10"/>
        <v>93.220763452907761</v>
      </c>
      <c r="G48">
        <v>5.2999999999999901</v>
      </c>
      <c r="H48">
        <f t="shared" si="11"/>
        <v>199526.23149688353</v>
      </c>
      <c r="I48">
        <f t="shared" si="12"/>
        <v>28.217270263208651</v>
      </c>
      <c r="J48" s="35">
        <f t="shared" si="13"/>
        <v>0.4417538358528118</v>
      </c>
      <c r="K48" s="35">
        <f t="shared" si="14"/>
        <v>0.44295130810440803</v>
      </c>
      <c r="L48" s="35">
        <f t="shared" si="14"/>
        <v>0.44386830741494815</v>
      </c>
      <c r="M48" s="35">
        <f t="shared" si="14"/>
        <v>0.44464012669068831</v>
      </c>
    </row>
    <row r="49" spans="1:13" x14ac:dyDescent="0.3">
      <c r="A49">
        <v>10400</v>
      </c>
      <c r="B49" s="25">
        <f t="shared" si="8"/>
        <v>196.78736755298678</v>
      </c>
      <c r="D49">
        <f t="shared" si="9"/>
        <v>10400</v>
      </c>
      <c r="E49" s="25">
        <f t="shared" si="10"/>
        <v>91.07033941446123</v>
      </c>
      <c r="G49">
        <v>5.3999999999999897</v>
      </c>
      <c r="H49">
        <f t="shared" si="11"/>
        <v>251188.64315095218</v>
      </c>
      <c r="I49">
        <f t="shared" si="12"/>
        <v>35.523438585817225</v>
      </c>
      <c r="J49" s="35">
        <f t="shared" si="13"/>
        <v>0.44115823005637667</v>
      </c>
      <c r="K49" s="35">
        <f t="shared" si="14"/>
        <v>0.44211072059435574</v>
      </c>
      <c r="L49" s="35">
        <f t="shared" si="14"/>
        <v>0.44284042007778496</v>
      </c>
      <c r="M49" s="35">
        <f t="shared" si="14"/>
        <v>0.4434547961567159</v>
      </c>
    </row>
    <row r="50" spans="1:13" x14ac:dyDescent="0.3">
      <c r="A50">
        <v>10500</v>
      </c>
      <c r="B50" s="25">
        <f t="shared" si="8"/>
        <v>190.94693995432544</v>
      </c>
      <c r="D50">
        <f t="shared" si="9"/>
        <v>10500</v>
      </c>
      <c r="E50" s="25">
        <f t="shared" si="10"/>
        <v>89.009080769149534</v>
      </c>
      <c r="G50">
        <v>5.4999999999999902</v>
      </c>
      <c r="H50">
        <f t="shared" si="11"/>
        <v>316227.76601683145</v>
      </c>
      <c r="I50">
        <f t="shared" si="12"/>
        <v>44.721359549994872</v>
      </c>
      <c r="J50" s="35">
        <f t="shared" si="13"/>
        <v>0.44068464099419657</v>
      </c>
      <c r="K50" s="35">
        <f t="shared" si="14"/>
        <v>0.44144205575194356</v>
      </c>
      <c r="L50" s="35">
        <f t="shared" si="14"/>
        <v>0.44202249953632505</v>
      </c>
      <c r="M50" s="35">
        <f t="shared" si="14"/>
        <v>0.44251133727424247</v>
      </c>
    </row>
    <row r="51" spans="1:13" x14ac:dyDescent="0.3">
      <c r="A51">
        <v>10600</v>
      </c>
      <c r="B51" s="25">
        <f t="shared" si="8"/>
        <v>185.38520318744176</v>
      </c>
      <c r="D51">
        <f t="shared" si="9"/>
        <v>10600</v>
      </c>
      <c r="E51" s="25">
        <f t="shared" si="10"/>
        <v>87.032062106747787</v>
      </c>
      <c r="G51">
        <v>5.5999999999999899</v>
      </c>
      <c r="H51">
        <f t="shared" si="11"/>
        <v>398107.17055348866</v>
      </c>
      <c r="I51">
        <f t="shared" si="12"/>
        <v>56.300855987472254</v>
      </c>
      <c r="J51" s="35">
        <f t="shared" si="13"/>
        <v>0.44030815093493347</v>
      </c>
      <c r="K51" s="35">
        <f t="shared" si="14"/>
        <v>0.44091030793978331</v>
      </c>
      <c r="L51" s="35">
        <f t="shared" si="14"/>
        <v>0.44137189102555668</v>
      </c>
      <c r="M51" s="35">
        <f t="shared" si="14"/>
        <v>0.44176070813342694</v>
      </c>
    </row>
    <row r="52" spans="1:13" x14ac:dyDescent="0.3">
      <c r="A52">
        <v>10700</v>
      </c>
      <c r="B52" s="25">
        <f t="shared" si="8"/>
        <v>180.08493666820397</v>
      </c>
      <c r="D52">
        <f t="shared" si="9"/>
        <v>10700</v>
      </c>
      <c r="E52" s="25">
        <f t="shared" si="10"/>
        <v>85.134691892498466</v>
      </c>
      <c r="G52">
        <v>5.6999999999999904</v>
      </c>
      <c r="H52">
        <f t="shared" si="11"/>
        <v>501187.23362726188</v>
      </c>
      <c r="I52">
        <f t="shared" si="12"/>
        <v>70.878578308392662</v>
      </c>
      <c r="J52" s="35">
        <f t="shared" si="13"/>
        <v>0.44000890166389511</v>
      </c>
      <c r="K52" s="35">
        <f t="shared" si="14"/>
        <v>0.44048754113926197</v>
      </c>
      <c r="L52" s="35">
        <f t="shared" si="14"/>
        <v>0.44085451834070333</v>
      </c>
      <c r="M52" s="35">
        <f t="shared" si="14"/>
        <v>0.44116369511537473</v>
      </c>
    </row>
    <row r="53" spans="1:13" x14ac:dyDescent="0.3">
      <c r="A53">
        <v>10800</v>
      </c>
      <c r="B53" s="25">
        <f t="shared" si="8"/>
        <v>175.03020361718538</v>
      </c>
      <c r="D53">
        <f t="shared" si="9"/>
        <v>10800</v>
      </c>
      <c r="E53" s="25">
        <f t="shared" si="10"/>
        <v>83.31268591745534</v>
      </c>
      <c r="G53">
        <v>5.7999999999999901</v>
      </c>
      <c r="H53">
        <f t="shared" si="11"/>
        <v>630957.3444801796</v>
      </c>
      <c r="I53">
        <f t="shared" si="12"/>
        <v>89.230843384278288</v>
      </c>
      <c r="J53" s="35">
        <f t="shared" si="13"/>
        <v>0.43977107789879333</v>
      </c>
      <c r="K53" s="35">
        <f t="shared" si="14"/>
        <v>0.4401514826314788</v>
      </c>
      <c r="L53" s="35">
        <f t="shared" si="14"/>
        <v>0.44044319064592385</v>
      </c>
      <c r="M53" s="35">
        <f t="shared" si="14"/>
        <v>0.44068898597067141</v>
      </c>
    </row>
    <row r="54" spans="1:13" x14ac:dyDescent="0.3">
      <c r="A54">
        <v>10900</v>
      </c>
      <c r="B54" s="25">
        <f t="shared" si="8"/>
        <v>170.20624007989659</v>
      </c>
      <c r="D54">
        <f t="shared" si="9"/>
        <v>10900</v>
      </c>
      <c r="E54" s="25">
        <f t="shared" si="10"/>
        <v>81.562043155308274</v>
      </c>
      <c r="G54">
        <v>5.8999999999999897</v>
      </c>
      <c r="H54">
        <f t="shared" si="11"/>
        <v>794328.23472426354</v>
      </c>
      <c r="I54">
        <f t="shared" si="12"/>
        <v>112.33497625229327</v>
      </c>
      <c r="J54" s="35">
        <f t="shared" si="13"/>
        <v>0.43958209097724021</v>
      </c>
      <c r="K54" s="35">
        <f t="shared" si="14"/>
        <v>0.43988438845991379</v>
      </c>
      <c r="L54" s="35">
        <f t="shared" si="14"/>
        <v>0.44011623152391893</v>
      </c>
      <c r="M54" s="35">
        <f t="shared" si="14"/>
        <v>0.44031160475246001</v>
      </c>
    </row>
    <row r="55" spans="1:13" x14ac:dyDescent="0.3">
      <c r="A55">
        <v>11000</v>
      </c>
      <c r="B55" s="25">
        <f t="shared" si="8"/>
        <v>165.59935478905462</v>
      </c>
      <c r="D55">
        <f t="shared" si="9"/>
        <v>11000</v>
      </c>
      <c r="E55" s="25">
        <f t="shared" si="10"/>
        <v>79.879023781991975</v>
      </c>
      <c r="G55">
        <v>6.8999999999999897</v>
      </c>
      <c r="H55">
        <f t="shared" si="11"/>
        <v>7943282.3472426441</v>
      </c>
      <c r="I55">
        <f t="shared" si="12"/>
        <v>1123.349762522934</v>
      </c>
      <c r="J55" s="35">
        <f t="shared" si="13"/>
        <v>0.43892466106964712</v>
      </c>
      <c r="K55" s="35">
        <f t="shared" si="14"/>
        <v>0.43895493651088807</v>
      </c>
      <c r="L55" s="35">
        <f t="shared" si="14"/>
        <v>0.43897816649143329</v>
      </c>
      <c r="M55" s="35">
        <f t="shared" si="14"/>
        <v>0.43899774947321485</v>
      </c>
    </row>
    <row r="56" spans="1:13" x14ac:dyDescent="0.3">
      <c r="A56">
        <v>11100</v>
      </c>
      <c r="B56" s="25">
        <f t="shared" si="8"/>
        <v>161.1968386933967</v>
      </c>
      <c r="D56">
        <f t="shared" si="9"/>
        <v>11100</v>
      </c>
      <c r="E56" s="25">
        <f t="shared" si="10"/>
        <v>78.260129141547097</v>
      </c>
      <c r="G56">
        <v>7.8999999999999897</v>
      </c>
      <c r="H56">
        <f t="shared" si="11"/>
        <v>79432823.472426385</v>
      </c>
      <c r="I56">
        <f t="shared" si="12"/>
        <v>11233.497625229333</v>
      </c>
      <c r="J56" s="35">
        <f t="shared" si="13"/>
        <v>0.4388588728144987</v>
      </c>
      <c r="K56" s="35">
        <f t="shared" si="14"/>
        <v>0.43886190081612791</v>
      </c>
      <c r="L56" s="35">
        <f t="shared" si="14"/>
        <v>0.43886422427166855</v>
      </c>
      <c r="M56" s="35">
        <f t="shared" si="14"/>
        <v>0.43886618302731767</v>
      </c>
    </row>
    <row r="57" spans="1:13" x14ac:dyDescent="0.3">
      <c r="A57">
        <v>11200</v>
      </c>
      <c r="B57" s="25">
        <f t="shared" si="8"/>
        <v>156.98688311708383</v>
      </c>
      <c r="D57">
        <f t="shared" si="9"/>
        <v>11200</v>
      </c>
      <c r="E57" s="25">
        <f t="shared" si="10"/>
        <v>76.702083465573494</v>
      </c>
      <c r="G57">
        <v>8.8999999999999897</v>
      </c>
      <c r="H57">
        <f t="shared" si="11"/>
        <v>794328234.72426474</v>
      </c>
      <c r="I57">
        <f t="shared" si="12"/>
        <v>112334.97625229345</v>
      </c>
      <c r="J57" s="35">
        <f t="shared" si="13"/>
        <v>0.43885229353602551</v>
      </c>
      <c r="K57" s="35">
        <f t="shared" si="14"/>
        <v>0.43885259634076418</v>
      </c>
      <c r="L57" s="35">
        <f t="shared" si="14"/>
        <v>0.43885282869089381</v>
      </c>
      <c r="M57" s="35">
        <f t="shared" si="14"/>
        <v>0.43885302457103437</v>
      </c>
    </row>
    <row r="58" spans="1:13" x14ac:dyDescent="0.3">
      <c r="A58">
        <v>11300</v>
      </c>
      <c r="B58" s="25">
        <f t="shared" si="8"/>
        <v>152.95850563533182</v>
      </c>
      <c r="D58">
        <f t="shared" si="9"/>
        <v>11300</v>
      </c>
      <c r="E58" s="25">
        <f t="shared" si="10"/>
        <v>75.201817174619919</v>
      </c>
      <c r="G58">
        <v>9.8999999999999897</v>
      </c>
      <c r="H58">
        <f t="shared" si="11"/>
        <v>7943282347.2426567</v>
      </c>
      <c r="I58">
        <f t="shared" si="12"/>
        <v>1123349.7625229356</v>
      </c>
      <c r="J58" s="35">
        <f t="shared" si="13"/>
        <v>0.43885163560364832</v>
      </c>
      <c r="K58" s="35">
        <f t="shared" si="14"/>
        <v>0.43885166588416796</v>
      </c>
      <c r="L58" s="35">
        <f t="shared" si="14"/>
        <v>0.43885168911922667</v>
      </c>
      <c r="M58" s="35">
        <f t="shared" si="14"/>
        <v>0.43885170870728646</v>
      </c>
    </row>
    <row r="59" spans="1:13" x14ac:dyDescent="0.3">
      <c r="A59">
        <v>11400</v>
      </c>
      <c r="B59" s="25">
        <f t="shared" si="8"/>
        <v>149.10148285803385</v>
      </c>
      <c r="D59">
        <f t="shared" si="9"/>
        <v>11400</v>
      </c>
      <c r="E59" s="25">
        <f t="shared" si="10"/>
        <v>73.756451608368337</v>
      </c>
      <c r="G59">
        <v>10.9</v>
      </c>
      <c r="H59">
        <f t="shared" si="11"/>
        <v>79432823472.428345</v>
      </c>
      <c r="I59">
        <f t="shared" si="12"/>
        <v>11233497.625229608</v>
      </c>
      <c r="J59" s="35">
        <f t="shared" si="13"/>
        <v>0.43885156981036533</v>
      </c>
      <c r="K59" s="35">
        <f t="shared" si="14"/>
        <v>0.43885157283841775</v>
      </c>
      <c r="L59" s="35">
        <f t="shared" si="14"/>
        <v>0.43885157516192408</v>
      </c>
      <c r="M59" s="35">
        <f t="shared" si="14"/>
        <v>0.43885157712073047</v>
      </c>
    </row>
    <row r="60" spans="1:13" x14ac:dyDescent="0.3">
      <c r="A60">
        <v>11500</v>
      </c>
      <c r="B60" s="25">
        <f t="shared" si="8"/>
        <v>145.40628940591139</v>
      </c>
      <c r="D60">
        <f t="shared" si="9"/>
        <v>11500</v>
      </c>
      <c r="E60" s="25">
        <f t="shared" si="10"/>
        <v>72.363285047807025</v>
      </c>
      <c r="G60">
        <v>11.9</v>
      </c>
      <c r="H60">
        <f t="shared" si="11"/>
        <v>794328234724.2843</v>
      </c>
      <c r="I60">
        <f t="shared" si="12"/>
        <v>112334976.25229621</v>
      </c>
      <c r="J60" s="35">
        <f t="shared" si="13"/>
        <v>0.43885156323103652</v>
      </c>
      <c r="K60" s="35">
        <f t="shared" si="14"/>
        <v>0.43885156353384186</v>
      </c>
      <c r="L60" s="35">
        <f t="shared" si="14"/>
        <v>0.4388515637661925</v>
      </c>
      <c r="M60" s="35">
        <f t="shared" si="14"/>
        <v>0.43885156396207314</v>
      </c>
    </row>
    <row r="61" spans="1:13" x14ac:dyDescent="0.3">
      <c r="A61">
        <v>11600</v>
      </c>
      <c r="B61" s="25">
        <f t="shared" si="8"/>
        <v>141.86404244495807</v>
      </c>
      <c r="D61">
        <f t="shared" si="9"/>
        <v>11600</v>
      </c>
      <c r="E61" s="25">
        <f t="shared" si="10"/>
        <v>71.019779907027342</v>
      </c>
      <c r="G61">
        <v>12.9</v>
      </c>
      <c r="H61">
        <f t="shared" si="11"/>
        <v>7943282347242.8525</v>
      </c>
      <c r="I61">
        <f t="shared" si="12"/>
        <v>1123349762.5229635</v>
      </c>
      <c r="J61" s="35">
        <f t="shared" si="13"/>
        <v>0.43885156257310365</v>
      </c>
      <c r="K61" s="35">
        <f t="shared" si="14"/>
        <v>0.43885156260338415</v>
      </c>
      <c r="L61" s="35">
        <f t="shared" si="14"/>
        <v>0.43885156262661928</v>
      </c>
      <c r="M61" s="35">
        <f t="shared" si="14"/>
        <v>0.43885156264620734</v>
      </c>
    </row>
    <row r="62" spans="1:13" x14ac:dyDescent="0.3">
      <c r="A62">
        <v>11700</v>
      </c>
      <c r="B62" s="25">
        <f t="shared" si="8"/>
        <v>138.46645121616632</v>
      </c>
      <c r="D62">
        <f t="shared" si="9"/>
        <v>11700</v>
      </c>
      <c r="E62" s="25">
        <f t="shared" si="10"/>
        <v>69.723550985056121</v>
      </c>
      <c r="G62">
        <v>13.9</v>
      </c>
      <c r="H62">
        <f t="shared" si="11"/>
        <v>79432823472428.328</v>
      </c>
      <c r="I62">
        <f t="shared" si="12"/>
        <v>11233497625.229607</v>
      </c>
      <c r="J62" s="35">
        <f t="shared" si="13"/>
        <v>0.43885156250731033</v>
      </c>
      <c r="K62" s="35">
        <f t="shared" si="14"/>
        <v>0.43885156251033847</v>
      </c>
      <c r="L62" s="35">
        <f t="shared" si="14"/>
        <v>0.43885156251266194</v>
      </c>
      <c r="M62" s="35">
        <f t="shared" si="14"/>
        <v>0.43885156251462082</v>
      </c>
    </row>
    <row r="63" spans="1:13" x14ac:dyDescent="0.3">
      <c r="A63">
        <v>11800</v>
      </c>
      <c r="B63" s="25">
        <f t="shared" si="8"/>
        <v>135.20577106007531</v>
      </c>
      <c r="D63">
        <f t="shared" si="9"/>
        <v>11800</v>
      </c>
      <c r="E63" s="25">
        <f t="shared" si="10"/>
        <v>68.472354679461418</v>
      </c>
      <c r="G63">
        <v>14.9</v>
      </c>
      <c r="H63">
        <f t="shared" si="11"/>
        <v>794328234724287</v>
      </c>
      <c r="I63">
        <f t="shared" si="12"/>
        <v>112334976252.29659</v>
      </c>
      <c r="J63" s="35">
        <f t="shared" si="13"/>
        <v>0.43885156250073099</v>
      </c>
      <c r="K63" s="35">
        <f t="shared" si="14"/>
        <v>0.43885156250103391</v>
      </c>
      <c r="L63" s="35">
        <f t="shared" si="14"/>
        <v>0.43885156250126622</v>
      </c>
      <c r="M63" s="35">
        <f t="shared" si="14"/>
        <v>0.43885156250146218</v>
      </c>
    </row>
    <row r="64" spans="1:13" x14ac:dyDescent="0.3">
      <c r="A64">
        <v>11900</v>
      </c>
      <c r="B64" s="25">
        <f t="shared" si="8"/>
        <v>132.07476149068515</v>
      </c>
      <c r="D64">
        <f t="shared" si="9"/>
        <v>11900</v>
      </c>
      <c r="E64" s="25">
        <f t="shared" si="10"/>
        <v>67.264079073516086</v>
      </c>
      <c r="G64">
        <v>15.9</v>
      </c>
      <c r="H64">
        <f t="shared" si="11"/>
        <v>7943282347242850</v>
      </c>
      <c r="I64">
        <f t="shared" si="12"/>
        <v>1123349762522.9631</v>
      </c>
      <c r="J64" s="35">
        <f t="shared" si="13"/>
        <v>0.43885156250007301</v>
      </c>
      <c r="K64" s="35">
        <f t="shared" si="14"/>
        <v>0.43885156250010338</v>
      </c>
      <c r="L64" s="35">
        <f t="shared" si="14"/>
        <v>0.43885156250012675</v>
      </c>
      <c r="M64" s="35">
        <f t="shared" si="14"/>
        <v>0.43885156250014629</v>
      </c>
    </row>
    <row r="65" spans="1:13" x14ac:dyDescent="0.3">
      <c r="A65">
        <v>12000</v>
      </c>
      <c r="B65" s="25">
        <f t="shared" si="8"/>
        <v>129.06664792173157</v>
      </c>
      <c r="D65">
        <f t="shared" si="9"/>
        <v>12000</v>
      </c>
      <c r="E65" s="25">
        <f t="shared" si="10"/>
        <v>66.096734817633532</v>
      </c>
      <c r="G65">
        <v>16.899999999999999</v>
      </c>
      <c r="H65">
        <f t="shared" si="11"/>
        <v>7.9432823472428304E+16</v>
      </c>
      <c r="I65">
        <f t="shared" si="12"/>
        <v>11233497625229.602</v>
      </c>
      <c r="J65" s="35">
        <f t="shared" si="13"/>
        <v>0.43885156250000734</v>
      </c>
      <c r="K65" s="35">
        <f t="shared" si="14"/>
        <v>0.43885156250001039</v>
      </c>
      <c r="L65" s="35">
        <f t="shared" si="14"/>
        <v>0.43885156250001267</v>
      </c>
      <c r="M65" s="35">
        <f t="shared" si="14"/>
        <v>0.43885156250001461</v>
      </c>
    </row>
    <row r="66" spans="1:13" x14ac:dyDescent="0.3">
      <c r="A66">
        <v>12100</v>
      </c>
      <c r="B66" s="25">
        <f t="shared" si="8"/>
        <v>126.17508669103671</v>
      </c>
      <c r="D66">
        <f t="shared" si="9"/>
        <v>12100</v>
      </c>
      <c r="E66" s="25">
        <f t="shared" si="10"/>
        <v>64.968446733731369</v>
      </c>
      <c r="G66">
        <v>17.899999999999999</v>
      </c>
      <c r="H66">
        <f t="shared" si="11"/>
        <v>7.9432823472428109E+17</v>
      </c>
      <c r="I66">
        <f t="shared" si="12"/>
        <v>112334976252295.75</v>
      </c>
      <c r="J66" s="35">
        <f t="shared" si="13"/>
        <v>0.43885156250000068</v>
      </c>
      <c r="K66" s="35">
        <f t="shared" ref="K66:M73" si="15">1.49*(1+3.77*0.01*$H66/SQRT(K$3))/(1+12.8*0.01*$H66/SQRT(K$3))</f>
        <v>0.43885156250000101</v>
      </c>
      <c r="L66" s="35">
        <f t="shared" si="15"/>
        <v>0.43885156250000129</v>
      </c>
      <c r="M66" s="35">
        <f t="shared" si="15"/>
        <v>0.43885156250000151</v>
      </c>
    </row>
    <row r="67" spans="1:13" x14ac:dyDescent="0.3">
      <c r="A67">
        <v>12200</v>
      </c>
      <c r="B67" s="25">
        <f t="shared" si="8"/>
        <v>123.39413306638866</v>
      </c>
      <c r="D67">
        <f t="shared" si="9"/>
        <v>12200</v>
      </c>
      <c r="E67" s="25">
        <f t="shared" si="10"/>
        <v>63.877446078254138</v>
      </c>
      <c r="G67">
        <v>18.899999999999999</v>
      </c>
      <c r="H67">
        <f t="shared" si="11"/>
        <v>7.9432823472428483E+18</v>
      </c>
      <c r="I67">
        <f t="shared" si="12"/>
        <v>1123349762522962.8</v>
      </c>
      <c r="J67" s="35">
        <f t="shared" si="13"/>
        <v>0.43885156250000007</v>
      </c>
      <c r="K67" s="35">
        <f t="shared" si="15"/>
        <v>0.43885156250000007</v>
      </c>
      <c r="L67" s="35">
        <f t="shared" si="15"/>
        <v>0.43885156250000024</v>
      </c>
      <c r="M67" s="35">
        <f t="shared" si="15"/>
        <v>0.43885156250000024</v>
      </c>
    </row>
    <row r="68" spans="1:13" x14ac:dyDescent="0.3">
      <c r="A68">
        <v>12300</v>
      </c>
      <c r="B68" s="25">
        <f t="shared" si="8"/>
        <v>120.71821194976798</v>
      </c>
      <c r="D68">
        <f t="shared" si="9"/>
        <v>12300</v>
      </c>
      <c r="E68" s="25">
        <f t="shared" si="10"/>
        <v>62.8220634058952</v>
      </c>
      <c r="G68">
        <v>19.899999999999999</v>
      </c>
      <c r="H68">
        <f t="shared" si="11"/>
        <v>7.9432823472428286E+19</v>
      </c>
      <c r="I68">
        <f t="shared" si="12"/>
        <v>1.12334976252296E+16</v>
      </c>
      <c r="J68" s="35">
        <f t="shared" si="13"/>
        <v>0.43885156250000001</v>
      </c>
      <c r="K68" s="35">
        <f t="shared" si="15"/>
        <v>0.43885156250000001</v>
      </c>
      <c r="L68" s="35">
        <f t="shared" si="15"/>
        <v>0.43885156250000013</v>
      </c>
      <c r="M68" s="35">
        <f t="shared" si="15"/>
        <v>0.43885156250000001</v>
      </c>
    </row>
    <row r="69" spans="1:13" x14ac:dyDescent="0.3">
      <c r="A69">
        <v>12400</v>
      </c>
      <c r="B69" s="25">
        <f t="shared" ref="B69:B100" si="16">8.32*EXP((3.29*10000)/A69)</f>
        <v>118.14209102628735</v>
      </c>
      <c r="D69">
        <f t="shared" ref="D69:D100" si="17">+A69</f>
        <v>12400</v>
      </c>
      <c r="E69" s="25">
        <f t="shared" ref="E69:E100" si="18">8.23*EXP((2.5*10000)/D69)</f>
        <v>61.800721981691254</v>
      </c>
      <c r="G69">
        <v>20.9</v>
      </c>
      <c r="H69">
        <f t="shared" ref="H69:H73" si="19">10^(G69)</f>
        <v>7.9432823472428089E+20</v>
      </c>
      <c r="I69">
        <f t="shared" ref="I69:I73" si="20">0.01*H69/SQRT(J$3)</f>
        <v>1.1233497625229573E+17</v>
      </c>
      <c r="J69" s="35">
        <f t="shared" si="13"/>
        <v>0.4388515624999999</v>
      </c>
      <c r="K69" s="35">
        <f t="shared" si="15"/>
        <v>0.4388515624999999</v>
      </c>
      <c r="L69" s="35">
        <f t="shared" si="15"/>
        <v>0.43885156250000001</v>
      </c>
      <c r="M69" s="35">
        <f t="shared" si="15"/>
        <v>0.43885156250000001</v>
      </c>
    </row>
    <row r="70" spans="1:13" x14ac:dyDescent="0.3">
      <c r="A70">
        <v>12500</v>
      </c>
      <c r="B70" s="25">
        <f t="shared" si="16"/>
        <v>115.66085613040678</v>
      </c>
      <c r="D70">
        <f t="shared" si="17"/>
        <v>12500</v>
      </c>
      <c r="E70" s="25">
        <f t="shared" si="18"/>
        <v>60.811931694199259</v>
      </c>
      <c r="G70">
        <v>21.9</v>
      </c>
      <c r="H70">
        <f t="shared" si="19"/>
        <v>7.9432823472428469E+21</v>
      </c>
      <c r="I70">
        <f t="shared" si="20"/>
        <v>1.1233497625229626E+18</v>
      </c>
      <c r="J70" s="35">
        <f t="shared" ref="J70:J73" si="21">1.49*(1+3.77*I70)/(1+12.8*I70)</f>
        <v>0.43885156250000001</v>
      </c>
      <c r="K70" s="35">
        <f t="shared" si="15"/>
        <v>0.43885156249999996</v>
      </c>
      <c r="L70" s="35">
        <f t="shared" si="15"/>
        <v>0.43885156250000007</v>
      </c>
      <c r="M70" s="35">
        <f t="shared" si="15"/>
        <v>0.43885156250000001</v>
      </c>
    </row>
    <row r="71" spans="1:13" x14ac:dyDescent="0.3">
      <c r="A71">
        <v>12600</v>
      </c>
      <c r="B71" s="25">
        <f t="shared" si="16"/>
        <v>113.26988862524378</v>
      </c>
      <c r="D71">
        <f t="shared" si="17"/>
        <v>12600</v>
      </c>
      <c r="E71" s="25">
        <f t="shared" si="18"/>
        <v>59.85428342697081</v>
      </c>
      <c r="G71">
        <v>22.9</v>
      </c>
      <c r="H71">
        <f t="shared" si="19"/>
        <v>7.9432823472428262E+22</v>
      </c>
      <c r="I71">
        <f t="shared" si="20"/>
        <v>1.1233497625229597E+19</v>
      </c>
      <c r="J71" s="35">
        <f t="shared" si="21"/>
        <v>0.43885156250000001</v>
      </c>
      <c r="K71" s="35">
        <f t="shared" si="15"/>
        <v>0.43885156250000001</v>
      </c>
      <c r="L71" s="35">
        <f t="shared" si="15"/>
        <v>0.43885156250000001</v>
      </c>
      <c r="M71" s="35">
        <f t="shared" si="15"/>
        <v>0.43885156250000001</v>
      </c>
    </row>
    <row r="72" spans="1:13" x14ac:dyDescent="0.3">
      <c r="A72">
        <v>12700</v>
      </c>
      <c r="B72" s="25">
        <f t="shared" si="16"/>
        <v>110.96484461146801</v>
      </c>
      <c r="D72">
        <f t="shared" si="17"/>
        <v>12700</v>
      </c>
      <c r="E72" s="25">
        <f t="shared" si="18"/>
        <v>58.926443849578369</v>
      </c>
      <c r="G72">
        <v>23.9</v>
      </c>
      <c r="H72">
        <f t="shared" si="19"/>
        <v>7.9432823472428071E+23</v>
      </c>
      <c r="I72">
        <f t="shared" si="20"/>
        <v>1.1233497625229569E+20</v>
      </c>
      <c r="J72" s="35">
        <f t="shared" si="21"/>
        <v>0.43885156249999996</v>
      </c>
      <c r="K72" s="35">
        <f t="shared" si="15"/>
        <v>0.43885156249999996</v>
      </c>
      <c r="L72" s="35">
        <f t="shared" si="15"/>
        <v>0.43885156250000001</v>
      </c>
      <c r="M72" s="35">
        <f t="shared" si="15"/>
        <v>0.43885156250000001</v>
      </c>
    </row>
    <row r="73" spans="1:13" x14ac:dyDescent="0.3">
      <c r="A73">
        <v>12800</v>
      </c>
      <c r="B73" s="25">
        <f t="shared" si="16"/>
        <v>108.7416358006661</v>
      </c>
      <c r="D73">
        <f t="shared" si="17"/>
        <v>12800</v>
      </c>
      <c r="E73" s="25">
        <f t="shared" si="18"/>
        <v>58.02715059306788</v>
      </c>
      <c r="G73">
        <v>24.9</v>
      </c>
      <c r="H73">
        <f t="shared" si="19"/>
        <v>7.9432823472428441E+24</v>
      </c>
      <c r="I73">
        <f t="shared" si="20"/>
        <v>1.1233497625229623E+21</v>
      </c>
      <c r="J73" s="35">
        <f t="shared" si="21"/>
        <v>0.43885156250000001</v>
      </c>
      <c r="K73" s="35">
        <f t="shared" si="15"/>
        <v>0.43885156250000013</v>
      </c>
      <c r="L73" s="35">
        <f t="shared" si="15"/>
        <v>0.43885156250000013</v>
      </c>
      <c r="M73" s="35">
        <f t="shared" si="15"/>
        <v>0.43885156250000007</v>
      </c>
    </row>
    <row r="74" spans="1:13" x14ac:dyDescent="0.3">
      <c r="A74">
        <v>12900</v>
      </c>
      <c r="B74" s="25">
        <f t="shared" si="16"/>
        <v>106.59641190445174</v>
      </c>
      <c r="D74">
        <f t="shared" si="17"/>
        <v>12900</v>
      </c>
      <c r="E74" s="25">
        <f t="shared" si="18"/>
        <v>57.155207777964897</v>
      </c>
    </row>
    <row r="75" spans="1:13" x14ac:dyDescent="0.3">
      <c r="A75">
        <v>13000</v>
      </c>
      <c r="B75" s="25">
        <f t="shared" si="16"/>
        <v>104.52554440521737</v>
      </c>
      <c r="D75">
        <f t="shared" si="17"/>
        <v>13000</v>
      </c>
      <c r="E75" s="25">
        <f t="shared" si="18"/>
        <v>56.309481865883583</v>
      </c>
    </row>
    <row r="76" spans="1:13" x14ac:dyDescent="0.3">
      <c r="A76">
        <v>13100</v>
      </c>
      <c r="B76" s="25">
        <f t="shared" si="16"/>
        <v>102.52561158747932</v>
      </c>
      <c r="D76">
        <f t="shared" si="17"/>
        <v>13100</v>
      </c>
      <c r="E76" s="25">
        <f t="shared" si="18"/>
        <v>55.488897808418344</v>
      </c>
    </row>
    <row r="77" spans="1:13" x14ac:dyDescent="0.3">
      <c r="A77">
        <v>13200</v>
      </c>
      <c r="B77" s="25">
        <f t="shared" si="16"/>
        <v>100.59338472044122</v>
      </c>
      <c r="D77">
        <f t="shared" si="17"/>
        <v>13200</v>
      </c>
      <c r="E77" s="25">
        <f t="shared" si="18"/>
        <v>54.692435469366281</v>
      </c>
    </row>
    <row r="78" spans="1:13" x14ac:dyDescent="0.3">
      <c r="A78">
        <v>13300</v>
      </c>
      <c r="B78" s="25">
        <f t="shared" si="16"/>
        <v>98.725815292850356</v>
      </c>
      <c r="D78">
        <f t="shared" si="17"/>
        <v>13300</v>
      </c>
      <c r="E78" s="25">
        <f t="shared" si="18"/>
        <v>53.919126298464533</v>
      </c>
    </row>
    <row r="79" spans="1:13" x14ac:dyDescent="0.3">
      <c r="A79">
        <v>13400</v>
      </c>
      <c r="B79" s="25">
        <f t="shared" si="16"/>
        <v>96.920023210579544</v>
      </c>
      <c r="D79">
        <f t="shared" si="17"/>
        <v>13400</v>
      </c>
      <c r="E79" s="25">
        <f t="shared" si="18"/>
        <v>53.168050236754119</v>
      </c>
    </row>
    <row r="80" spans="1:13" x14ac:dyDescent="0.3">
      <c r="A80">
        <v>13500</v>
      </c>
      <c r="B80" s="25">
        <f t="shared" si="16"/>
        <v>95.173285875767718</v>
      </c>
      <c r="D80">
        <f t="shared" si="17"/>
        <v>13500</v>
      </c>
      <c r="E80" s="25">
        <f t="shared" si="18"/>
        <v>52.438332835422855</v>
      </c>
    </row>
    <row r="81" spans="1:5" x14ac:dyDescent="0.3">
      <c r="A81">
        <v>13600</v>
      </c>
      <c r="B81" s="25">
        <f t="shared" si="16"/>
        <v>93.483028073888335</v>
      </c>
      <c r="D81">
        <f t="shared" si="17"/>
        <v>13600</v>
      </c>
      <c r="E81" s="25">
        <f t="shared" si="18"/>
        <v>51.729142571554917</v>
      </c>
    </row>
    <row r="82" spans="1:5" x14ac:dyDescent="0.3">
      <c r="A82">
        <v>13700</v>
      </c>
      <c r="B82" s="25">
        <f t="shared" si="16"/>
        <v>91.846812601893646</v>
      </c>
      <c r="D82">
        <f t="shared" si="17"/>
        <v>13700</v>
      </c>
      <c r="E82" s="25">
        <f t="shared" si="18"/>
        <v>51.0396883456391</v>
      </c>
    </row>
    <row r="83" spans="1:5" x14ac:dyDescent="0.3">
      <c r="A83">
        <v>13800</v>
      </c>
      <c r="B83" s="25">
        <f t="shared" si="16"/>
        <v>90.262331576678491</v>
      </c>
      <c r="D83">
        <f t="shared" si="17"/>
        <v>13800</v>
      </c>
      <c r="E83" s="25">
        <f t="shared" si="18"/>
        <v>50.369217146979231</v>
      </c>
    </row>
    <row r="84" spans="1:5" x14ac:dyDescent="0.3">
      <c r="A84">
        <v>13900</v>
      </c>
      <c r="B84" s="25">
        <f t="shared" si="16"/>
        <v>88.727398368599339</v>
      </c>
      <c r="D84">
        <f t="shared" si="17"/>
        <v>13900</v>
      </c>
      <c r="E84" s="25">
        <f t="shared" si="18"/>
        <v>49.717011874320448</v>
      </c>
    </row>
    <row r="85" spans="1:5" x14ac:dyDescent="0.3">
      <c r="A85">
        <v>14000</v>
      </c>
      <c r="B85" s="25">
        <f t="shared" si="16"/>
        <v>87.239940109733439</v>
      </c>
      <c r="D85">
        <f t="shared" si="17"/>
        <v>14000</v>
      </c>
      <c r="E85" s="25">
        <f t="shared" si="18"/>
        <v>49.082389300067732</v>
      </c>
    </row>
    <row r="86" spans="1:5" x14ac:dyDescent="0.3">
      <c r="A86">
        <v>14100</v>
      </c>
      <c r="B86" s="25">
        <f t="shared" si="16"/>
        <v>85.797990731030382</v>
      </c>
      <c r="D86">
        <f t="shared" si="17"/>
        <v>14100</v>
      </c>
      <c r="E86" s="25">
        <f t="shared" si="18"/>
        <v>48.464698167437369</v>
      </c>
    </row>
    <row r="87" spans="1:5" x14ac:dyDescent="0.3">
      <c r="A87">
        <v>14200</v>
      </c>
      <c r="B87" s="25">
        <f t="shared" si="16"/>
        <v>84.399684486542938</v>
      </c>
      <c r="D87">
        <f t="shared" si="17"/>
        <v>14200</v>
      </c>
      <c r="E87" s="25">
        <f t="shared" si="18"/>
        <v>47.863317410760196</v>
      </c>
    </row>
    <row r="88" spans="1:5" x14ac:dyDescent="0.3">
      <c r="A88">
        <v>14300</v>
      </c>
      <c r="B88" s="25">
        <f t="shared" si="16"/>
        <v>83.043249926570624</v>
      </c>
      <c r="D88">
        <f t="shared" si="17"/>
        <v>14300</v>
      </c>
      <c r="E88" s="25">
        <f t="shared" si="18"/>
        <v>47.277654489952603</v>
      </c>
    </row>
    <row r="89" spans="1:5" x14ac:dyDescent="0.3">
      <c r="A89">
        <v>14400</v>
      </c>
      <c r="B89" s="25">
        <f t="shared" si="16"/>
        <v>81.727004284849841</v>
      </c>
      <c r="D89">
        <f t="shared" si="17"/>
        <v>14400</v>
      </c>
      <c r="E89" s="25">
        <f t="shared" si="18"/>
        <v>46.707143830898893</v>
      </c>
    </row>
    <row r="90" spans="1:5" x14ac:dyDescent="0.3">
      <c r="A90">
        <v>14500</v>
      </c>
      <c r="B90" s="25">
        <f t="shared" si="16"/>
        <v>80.449348247914628</v>
      </c>
      <c r="D90">
        <f t="shared" si="17"/>
        <v>14500</v>
      </c>
      <c r="E90" s="25">
        <f t="shared" si="18"/>
        <v>46.151245364150654</v>
      </c>
    </row>
    <row r="91" spans="1:5" x14ac:dyDescent="0.3">
      <c r="A91">
        <v>14600</v>
      </c>
      <c r="B91" s="25">
        <f t="shared" si="16"/>
        <v>79.208761077459087</v>
      </c>
      <c r="D91">
        <f t="shared" si="17"/>
        <v>14600</v>
      </c>
      <c r="E91" s="25">
        <f t="shared" si="18"/>
        <v>45.609443154952892</v>
      </c>
    </row>
    <row r="92" spans="1:5" x14ac:dyDescent="0.3">
      <c r="A92">
        <v>14700</v>
      </c>
      <c r="B92" s="25">
        <f t="shared" si="16"/>
        <v>78.003796058992762</v>
      </c>
      <c r="D92">
        <f t="shared" si="17"/>
        <v>14700</v>
      </c>
      <c r="E92" s="25">
        <f t="shared" si="18"/>
        <v>45.081244118158459</v>
      </c>
    </row>
    <row r="93" spans="1:5" x14ac:dyDescent="0.3">
      <c r="A93">
        <v>14800</v>
      </c>
      <c r="B93" s="25">
        <f t="shared" si="16"/>
        <v>76.833076252311074</v>
      </c>
      <c r="D93">
        <f t="shared" si="17"/>
        <v>14800</v>
      </c>
      <c r="E93" s="25">
        <f t="shared" si="18"/>
        <v>44.566176812095939</v>
      </c>
    </row>
    <row r="94" spans="1:5" x14ac:dyDescent="0.3">
      <c r="A94">
        <v>14900</v>
      </c>
      <c r="B94" s="25">
        <f t="shared" si="16"/>
        <v>75.695290521331628</v>
      </c>
      <c r="D94">
        <f t="shared" si="17"/>
        <v>14900</v>
      </c>
      <c r="E94" s="25">
        <f t="shared" si="18"/>
        <v>44.063790305916655</v>
      </c>
    </row>
    <row r="95" spans="1:5" x14ac:dyDescent="0.3">
      <c r="A95">
        <v>15000</v>
      </c>
      <c r="B95" s="25">
        <f t="shared" si="16"/>
        <v>74.589189822691665</v>
      </c>
      <c r="D95">
        <f t="shared" si="17"/>
        <v>15000</v>
      </c>
      <c r="E95" s="25">
        <f t="shared" si="18"/>
        <v>43.573653115368344</v>
      </c>
    </row>
    <row r="96" spans="1:5" x14ac:dyDescent="0.3">
      <c r="A96">
        <v>15100</v>
      </c>
      <c r="B96" s="25">
        <f t="shared" si="16"/>
        <v>73.513583734181964</v>
      </c>
      <c r="D96">
        <f t="shared" si="17"/>
        <v>15100</v>
      </c>
      <c r="E96" s="25">
        <f t="shared" si="18"/>
        <v>43.095352202328087</v>
      </c>
    </row>
    <row r="97" spans="1:5" x14ac:dyDescent="0.3">
      <c r="A97">
        <v>15200</v>
      </c>
      <c r="B97" s="25">
        <f t="shared" si="16"/>
        <v>72.467337205621462</v>
      </c>
      <c r="D97">
        <f t="shared" si="17"/>
        <v>15200</v>
      </c>
      <c r="E97" s="25">
        <f t="shared" si="18"/>
        <v>42.628492033781477</v>
      </c>
    </row>
    <row r="98" spans="1:5" x14ac:dyDescent="0.3">
      <c r="A98">
        <v>15300</v>
      </c>
      <c r="B98" s="25">
        <f t="shared" si="16"/>
        <v>71.449367516171904</v>
      </c>
      <c r="D98">
        <f t="shared" si="17"/>
        <v>15300</v>
      </c>
      <c r="E98" s="25">
        <f t="shared" si="18"/>
        <v>42.172693696258598</v>
      </c>
    </row>
    <row r="99" spans="1:5" x14ac:dyDescent="0.3">
      <c r="A99">
        <v>15400</v>
      </c>
      <c r="B99" s="25">
        <f t="shared" si="16"/>
        <v>70.45864142336471</v>
      </c>
      <c r="D99">
        <f t="shared" si="17"/>
        <v>15400</v>
      </c>
      <c r="E99" s="25">
        <f t="shared" si="18"/>
        <v>41.727594062034818</v>
      </c>
    </row>
    <row r="100" spans="1:5" x14ac:dyDescent="0.3">
      <c r="A100">
        <v>15500</v>
      </c>
      <c r="B100" s="25">
        <f t="shared" si="16"/>
        <v>69.494172490273712</v>
      </c>
      <c r="D100">
        <f t="shared" si="17"/>
        <v>15500</v>
      </c>
      <c r="E100" s="25">
        <f t="shared" si="18"/>
        <v>41.292845003678032</v>
      </c>
    </row>
    <row r="101" spans="1:5" x14ac:dyDescent="0.3">
      <c r="A101">
        <v>15600</v>
      </c>
      <c r="B101" s="25">
        <f t="shared" ref="B101:B132" si="22">8.32*EXP((3.29*10000)/A101)</f>
        <v>68.555018578329225</v>
      </c>
      <c r="D101">
        <f t="shared" ref="D101:D132" si="23">+A101</f>
        <v>15600</v>
      </c>
      <c r="E101" s="25">
        <f t="shared" ref="E101:E132" si="24">8.23*EXP((2.5*10000)/D101)</f>
        <v>40.868112653774169</v>
      </c>
    </row>
    <row r="102" spans="1:5" x14ac:dyDescent="0.3">
      <c r="A102">
        <v>15700</v>
      </c>
      <c r="B102" s="25">
        <f t="shared" si="22"/>
        <v>67.640279494240247</v>
      </c>
      <c r="D102">
        <f t="shared" si="23"/>
        <v>15700</v>
      </c>
      <c r="E102" s="25">
        <f t="shared" si="24"/>
        <v>40.453076706894109</v>
      </c>
    </row>
    <row r="103" spans="1:5" x14ac:dyDescent="0.3">
      <c r="A103">
        <v>15800</v>
      </c>
      <c r="B103" s="25">
        <f t="shared" si="22"/>
        <v>66.749094780379608</v>
      </c>
      <c r="D103">
        <f t="shared" si="23"/>
        <v>15800</v>
      </c>
      <c r="E103" s="25">
        <f t="shared" si="24"/>
        <v>40.04742976107714</v>
      </c>
    </row>
    <row r="104" spans="1:5" x14ac:dyDescent="0.3">
      <c r="A104">
        <v>15900</v>
      </c>
      <c r="B104" s="25">
        <f t="shared" si="22"/>
        <v>65.880641638801109</v>
      </c>
      <c r="D104">
        <f t="shared" si="23"/>
        <v>15900</v>
      </c>
      <c r="E104" s="25">
        <f t="shared" si="24"/>
        <v>39.65087669630163</v>
      </c>
    </row>
    <row r="105" spans="1:5" x14ac:dyDescent="0.3">
      <c r="A105">
        <v>16000</v>
      </c>
      <c r="B105" s="25">
        <f t="shared" si="22"/>
        <v>65.034132979802393</v>
      </c>
      <c r="D105">
        <f t="shared" si="23"/>
        <v>16000</v>
      </c>
      <c r="E105" s="25">
        <f t="shared" si="24"/>
        <v>39.263134087593372</v>
      </c>
    </row>
    <row r="106" spans="1:5" x14ac:dyDescent="0.3">
      <c r="A106">
        <v>16100</v>
      </c>
      <c r="B106" s="25">
        <f t="shared" si="22"/>
        <v>64.208815586632696</v>
      </c>
      <c r="D106">
        <f t="shared" si="23"/>
        <v>16100</v>
      </c>
      <c r="E106" s="25">
        <f t="shared" si="24"/>
        <v>38.883929650588669</v>
      </c>
    </row>
    <row r="107" spans="1:5" x14ac:dyDescent="0.3">
      <c r="A107">
        <v>16200</v>
      </c>
      <c r="B107" s="25">
        <f t="shared" si="22"/>
        <v>63.403968388570064</v>
      </c>
      <c r="D107">
        <f t="shared" si="23"/>
        <v>16200</v>
      </c>
      <c r="E107" s="25">
        <f t="shared" si="24"/>
        <v>38.513001717521355</v>
      </c>
    </row>
    <row r="108" spans="1:5" x14ac:dyDescent="0.3">
      <c r="A108">
        <v>16300</v>
      </c>
      <c r="B108" s="25">
        <f t="shared" si="22"/>
        <v>62.61890083517099</v>
      </c>
      <c r="D108">
        <f t="shared" si="23"/>
        <v>16300</v>
      </c>
      <c r="E108" s="25">
        <f t="shared" si="24"/>
        <v>38.150098741745346</v>
      </c>
    </row>
    <row r="109" spans="1:5" x14ac:dyDescent="0.3">
      <c r="A109">
        <v>16400</v>
      </c>
      <c r="B109" s="25">
        <f t="shared" si="22"/>
        <v>61.852951365023259</v>
      </c>
      <c r="D109">
        <f t="shared" si="23"/>
        <v>16400</v>
      </c>
      <c r="E109" s="25">
        <f t="shared" si="24"/>
        <v>37.794978829033781</v>
      </c>
    </row>
    <row r="110" spans="1:5" x14ac:dyDescent="0.3">
      <c r="A110">
        <v>16500</v>
      </c>
      <c r="B110" s="25">
        <f t="shared" si="22"/>
        <v>61.105485962820453</v>
      </c>
      <c r="D110">
        <f t="shared" si="23"/>
        <v>16500</v>
      </c>
      <c r="E110" s="25">
        <f t="shared" si="24"/>
        <v>37.447409294017291</v>
      </c>
    </row>
    <row r="111" spans="1:5" x14ac:dyDescent="0.3">
      <c r="A111">
        <v>16600</v>
      </c>
      <c r="B111" s="25">
        <f t="shared" si="22"/>
        <v>60.375896799024524</v>
      </c>
      <c r="D111">
        <f t="shared" si="23"/>
        <v>16600</v>
      </c>
      <c r="E111" s="25">
        <f t="shared" si="24"/>
        <v>37.107166240234747</v>
      </c>
    </row>
    <row r="112" spans="1:5" x14ac:dyDescent="0.3">
      <c r="A112">
        <v>16700</v>
      </c>
      <c r="B112" s="25">
        <f t="shared" si="22"/>
        <v>59.663600946795157</v>
      </c>
      <c r="D112">
        <f t="shared" si="23"/>
        <v>16700</v>
      </c>
      <c r="E112" s="25">
        <f t="shared" si="24"/>
        <v>36.774034162373496</v>
      </c>
    </row>
    <row r="113" spans="1:5" x14ac:dyDescent="0.3">
      <c r="A113">
        <v>16800</v>
      </c>
      <c r="B113" s="25">
        <f t="shared" si="22"/>
        <v>58.968039171244371</v>
      </c>
      <c r="D113">
        <f t="shared" si="23"/>
        <v>16800</v>
      </c>
      <c r="E113" s="25">
        <f t="shared" si="24"/>
        <v>36.447805569371326</v>
      </c>
    </row>
    <row r="114" spans="1:5" x14ac:dyDescent="0.3">
      <c r="A114">
        <v>16900</v>
      </c>
      <c r="B114" s="25">
        <f t="shared" si="22"/>
        <v>58.288674786425688</v>
      </c>
      <c r="D114">
        <f t="shared" si="23"/>
        <v>16900</v>
      </c>
      <c r="E114" s="25">
        <f t="shared" si="24"/>
        <v>36.128280627140967</v>
      </c>
    </row>
    <row r="115" spans="1:5" x14ac:dyDescent="0.3">
      <c r="A115">
        <v>17000</v>
      </c>
      <c r="B115" s="25">
        <f t="shared" si="22"/>
        <v>57.6249925757893</v>
      </c>
      <c r="D115">
        <f t="shared" si="23"/>
        <v>17000</v>
      </c>
      <c r="E115" s="25">
        <f t="shared" si="24"/>
        <v>35.815266819759842</v>
      </c>
    </row>
    <row r="116" spans="1:5" x14ac:dyDescent="0.3">
      <c r="A116">
        <v>17100</v>
      </c>
      <c r="B116" s="25">
        <f t="shared" si="22"/>
        <v>56.97649777213406</v>
      </c>
      <c r="D116">
        <f t="shared" si="23"/>
        <v>17100</v>
      </c>
      <c r="E116" s="25">
        <f t="shared" si="24"/>
        <v>35.508578628043928</v>
      </c>
    </row>
    <row r="117" spans="1:5" x14ac:dyDescent="0.3">
      <c r="A117">
        <v>17200</v>
      </c>
      <c r="B117" s="25">
        <f t="shared" si="22"/>
        <v>56.342715093361221</v>
      </c>
      <c r="D117">
        <f t="shared" si="23"/>
        <v>17200</v>
      </c>
      <c r="E117" s="25">
        <f t="shared" si="24"/>
        <v>35.208037224494902</v>
      </c>
    </row>
    <row r="118" spans="1:5" x14ac:dyDescent="0.3">
      <c r="A118">
        <v>17300</v>
      </c>
      <c r="B118" s="25">
        <f t="shared" si="22"/>
        <v>55.723187830590284</v>
      </c>
      <c r="D118">
        <f t="shared" si="23"/>
        <v>17300</v>
      </c>
      <c r="E118" s="25">
        <f t="shared" si="24"/>
        <v>34.913470183675564</v>
      </c>
    </row>
    <row r="119" spans="1:5" x14ac:dyDescent="0.3">
      <c r="A119">
        <v>17400</v>
      </c>
      <c r="B119" s="25">
        <f t="shared" si="22"/>
        <v>55.11747698543185</v>
      </c>
      <c r="D119">
        <f t="shared" si="23"/>
        <v>17400</v>
      </c>
      <c r="E119" s="25">
        <f t="shared" si="24"/>
        <v>34.624711207128762</v>
      </c>
    </row>
    <row r="120" spans="1:5" x14ac:dyDescent="0.3">
      <c r="A120">
        <v>17500</v>
      </c>
      <c r="B120" s="25">
        <f t="shared" si="22"/>
        <v>54.525160453430352</v>
      </c>
      <c r="D120">
        <f t="shared" si="23"/>
        <v>17500</v>
      </c>
      <c r="E120" s="25">
        <f t="shared" si="24"/>
        <v>34.34159986201233</v>
      </c>
    </row>
    <row r="121" spans="1:5" x14ac:dyDescent="0.3">
      <c r="A121">
        <v>17600</v>
      </c>
      <c r="B121" s="25">
        <f t="shared" si="22"/>
        <v>53.945832250890945</v>
      </c>
      <c r="D121">
        <f t="shared" si="23"/>
        <v>17600</v>
      </c>
      <c r="E121" s="25">
        <f t="shared" si="24"/>
        <v>34.063981332674238</v>
      </c>
    </row>
    <row r="122" spans="1:5" x14ac:dyDescent="0.3">
      <c r="A122">
        <v>17700</v>
      </c>
      <c r="B122" s="25">
        <f t="shared" si="22"/>
        <v>53.379101782491041</v>
      </c>
      <c r="D122">
        <f t="shared" si="23"/>
        <v>17700</v>
      </c>
      <c r="E122" s="25">
        <f t="shared" si="24"/>
        <v>33.791706184441701</v>
      </c>
    </row>
    <row r="123" spans="1:5" x14ac:dyDescent="0.3">
      <c r="A123">
        <v>17800</v>
      </c>
      <c r="B123" s="25">
        <f t="shared" si="22"/>
        <v>52.824593147250276</v>
      </c>
      <c r="D123">
        <f t="shared" si="23"/>
        <v>17800</v>
      </c>
      <c r="E123" s="25">
        <f t="shared" si="24"/>
        <v>33.52463013894306</v>
      </c>
    </row>
    <row r="124" spans="1:5" x14ac:dyDescent="0.3">
      <c r="A124">
        <v>17900</v>
      </c>
      <c r="B124" s="25">
        <f t="shared" si="22"/>
        <v>52.281944480592571</v>
      </c>
      <c r="D124">
        <f t="shared" si="23"/>
        <v>17900</v>
      </c>
      <c r="E124" s="25">
        <f t="shared" si="24"/>
        <v>33.262613860323803</v>
      </c>
    </row>
    <row r="125" spans="1:5" x14ac:dyDescent="0.3">
      <c r="A125">
        <v>18000</v>
      </c>
      <c r="B125" s="25">
        <f t="shared" si="22"/>
        <v>51.750807330382656</v>
      </c>
      <c r="D125">
        <f t="shared" si="23"/>
        <v>18000</v>
      </c>
      <c r="E125" s="25">
        <f t="shared" si="24"/>
        <v>33.005522751757361</v>
      </c>
    </row>
    <row r="126" spans="1:5" x14ac:dyDescent="0.3">
      <c r="A126">
        <v>18100</v>
      </c>
      <c r="B126" s="25">
        <f t="shared" si="22"/>
        <v>51.230846064957575</v>
      </c>
      <c r="D126">
        <f t="shared" si="23"/>
        <v>18100</v>
      </c>
      <c r="E126" s="25">
        <f t="shared" si="24"/>
        <v>32.753226761688261</v>
      </c>
    </row>
    <row r="127" spans="1:5" x14ac:dyDescent="0.3">
      <c r="A127">
        <v>18200</v>
      </c>
      <c r="B127" s="25">
        <f t="shared" si="22"/>
        <v>50.721737311301538</v>
      </c>
      <c r="D127">
        <f t="shared" si="23"/>
        <v>18200</v>
      </c>
      <c r="E127" s="25">
        <f t="shared" si="24"/>
        <v>32.505600199279421</v>
      </c>
    </row>
    <row r="128" spans="1:5" x14ac:dyDescent="0.3">
      <c r="A128">
        <v>18300</v>
      </c>
      <c r="B128" s="25">
        <f t="shared" si="22"/>
        <v>50.223169421631518</v>
      </c>
      <c r="D128">
        <f t="shared" si="23"/>
        <v>18300</v>
      </c>
      <c r="E128" s="25">
        <f t="shared" si="24"/>
        <v>32.262521558567265</v>
      </c>
    </row>
    <row r="129" spans="1:5" x14ac:dyDescent="0.3">
      <c r="A129">
        <v>18400</v>
      </c>
      <c r="B129" s="25">
        <f t="shared" si="22"/>
        <v>49.73484196677181</v>
      </c>
      <c r="D129">
        <f t="shared" si="23"/>
        <v>18400</v>
      </c>
      <c r="E129" s="25">
        <f t="shared" si="24"/>
        <v>32.023873350858395</v>
      </c>
    </row>
    <row r="130" spans="1:5" x14ac:dyDescent="0.3">
      <c r="A130">
        <v>18500</v>
      </c>
      <c r="B130" s="25">
        <f t="shared" si="22"/>
        <v>49.256465254798307</v>
      </c>
      <c r="D130">
        <f t="shared" si="23"/>
        <v>18500</v>
      </c>
      <c r="E130" s="25">
        <f t="shared" si="24"/>
        <v>31.78954194492913</v>
      </c>
    </row>
    <row r="131" spans="1:5" x14ac:dyDescent="0.3">
      <c r="A131">
        <v>18600</v>
      </c>
      <c r="B131" s="25">
        <f t="shared" si="22"/>
        <v>48.787759873529289</v>
      </c>
      <c r="D131">
        <f t="shared" si="23"/>
        <v>18600</v>
      </c>
      <c r="E131" s="25">
        <f t="shared" si="24"/>
        <v>31.559417414615677</v>
      </c>
    </row>
    <row r="132" spans="1:5" x14ac:dyDescent="0.3">
      <c r="A132">
        <v>18700</v>
      </c>
      <c r="B132" s="25">
        <f t="shared" si="22"/>
        <v>48.328456255528252</v>
      </c>
      <c r="D132">
        <f t="shared" si="23"/>
        <v>18700</v>
      </c>
      <c r="E132" s="25">
        <f t="shared" si="24"/>
        <v>31.333393393406524</v>
      </c>
    </row>
    <row r="133" spans="1:5" x14ac:dyDescent="0.3">
      <c r="A133">
        <v>18800</v>
      </c>
      <c r="B133" s="25">
        <f t="shared" ref="B133:B145" si="25">8.32*EXP((3.29*10000)/A133)</f>
        <v>47.878294264367682</v>
      </c>
      <c r="D133">
        <f t="shared" ref="D133:D145" si="26">+A133</f>
        <v>18800</v>
      </c>
      <c r="E133" s="25">
        <f t="shared" ref="E133:E145" si="27">8.23*EXP((2.5*10000)/D133)</f>
        <v>31.111366935671853</v>
      </c>
    </row>
    <row r="134" spans="1:5" x14ac:dyDescent="0.3">
      <c r="A134">
        <v>18900</v>
      </c>
      <c r="B134" s="25">
        <f t="shared" si="25"/>
        <v>47.437022800979534</v>
      </c>
      <c r="D134">
        <f t="shared" si="26"/>
        <v>18900</v>
      </c>
      <c r="E134" s="25">
        <f t="shared" si="27"/>
        <v>30.893238384185825</v>
      </c>
    </row>
    <row r="135" spans="1:5" x14ac:dyDescent="0.3">
      <c r="A135">
        <v>19000</v>
      </c>
      <c r="B135" s="25">
        <f t="shared" si="25"/>
        <v>47.004399428990695</v>
      </c>
      <c r="D135">
        <f t="shared" si="26"/>
        <v>19000</v>
      </c>
      <c r="E135" s="25">
        <f t="shared" si="27"/>
        <v>30.678911243617499</v>
      </c>
    </row>
    <row r="136" spans="1:5" x14ac:dyDescent="0.3">
      <c r="A136">
        <v>19100</v>
      </c>
      <c r="B136" s="25">
        <f t="shared" si="25"/>
        <v>46.580190018008487</v>
      </c>
      <c r="D136">
        <f t="shared" si="26"/>
        <v>19100</v>
      </c>
      <c r="E136" s="25">
        <f t="shared" si="27"/>
        <v>30.468292059684874</v>
      </c>
    </row>
    <row r="137" spans="1:5" x14ac:dyDescent="0.3">
      <c r="A137">
        <v>19200</v>
      </c>
      <c r="B137" s="25">
        <f t="shared" si="25"/>
        <v>46.164168403884375</v>
      </c>
      <c r="D137">
        <f t="shared" si="26"/>
        <v>19200</v>
      </c>
      <c r="E137" s="25">
        <f t="shared" si="27"/>
        <v>30.261290303684063</v>
      </c>
    </row>
    <row r="138" spans="1:5" x14ac:dyDescent="0.3">
      <c r="A138">
        <v>19300</v>
      </c>
      <c r="B138" s="25">
        <f t="shared" si="25"/>
        <v>45.756116065042086</v>
      </c>
      <c r="D138">
        <f t="shared" si="26"/>
        <v>19300</v>
      </c>
      <c r="E138" s="25">
        <f t="shared" si="27"/>
        <v>30.057818262121724</v>
      </c>
    </row>
    <row r="139" spans="1:5" x14ac:dyDescent="0.3">
      <c r="A139">
        <v>19400</v>
      </c>
      <c r="B139" s="25">
        <f t="shared" si="25"/>
        <v>45.355821814011769</v>
      </c>
      <c r="D139">
        <f t="shared" si="26"/>
        <v>19400</v>
      </c>
      <c r="E139" s="25">
        <f t="shared" si="27"/>
        <v>29.857790931194533</v>
      </c>
    </row>
    <row r="140" spans="1:5" x14ac:dyDescent="0.3">
      <c r="A140">
        <v>19500</v>
      </c>
      <c r="B140" s="25">
        <f t="shared" si="25"/>
        <v>44.96308150336192</v>
      </c>
      <c r="D140">
        <f t="shared" si="26"/>
        <v>19500</v>
      </c>
      <c r="E140" s="25">
        <f t="shared" si="27"/>
        <v>29.66112591587364</v>
      </c>
    </row>
    <row r="141" spans="1:5" x14ac:dyDescent="0.3">
      <c r="A141">
        <v>19600</v>
      </c>
      <c r="B141" s="25">
        <f t="shared" si="25"/>
        <v>44.57769774526934</v>
      </c>
      <c r="D141">
        <f t="shared" si="26"/>
        <v>19600</v>
      </c>
      <c r="E141" s="25">
        <f t="shared" si="27"/>
        <v>29.467743333365686</v>
      </c>
    </row>
    <row r="142" spans="1:5" x14ac:dyDescent="0.3">
      <c r="A142">
        <v>19700</v>
      </c>
      <c r="B142" s="25">
        <f t="shared" si="25"/>
        <v>44.199479644011717</v>
      </c>
      <c r="D142">
        <f t="shared" si="26"/>
        <v>19700</v>
      </c>
      <c r="E142" s="25">
        <f t="shared" si="27"/>
        <v>29.277565720734483</v>
      </c>
    </row>
    <row r="143" spans="1:5" x14ac:dyDescent="0.3">
      <c r="A143">
        <v>19800</v>
      </c>
      <c r="B143" s="25">
        <f t="shared" si="25"/>
        <v>43.828242540709056</v>
      </c>
      <c r="D143">
        <f t="shared" si="26"/>
        <v>19800</v>
      </c>
      <c r="E143" s="25">
        <f t="shared" si="27"/>
        <v>29.09051794647948</v>
      </c>
    </row>
    <row r="144" spans="1:5" x14ac:dyDescent="0.3">
      <c r="A144">
        <v>19900</v>
      </c>
      <c r="B144" s="25">
        <f t="shared" si="25"/>
        <v>43.463807769679498</v>
      </c>
      <c r="D144">
        <f t="shared" si="26"/>
        <v>19900</v>
      </c>
      <c r="E144" s="25">
        <f t="shared" si="27"/>
        <v>28.906527125878299</v>
      </c>
    </row>
    <row r="145" spans="1:5" x14ac:dyDescent="0.3">
      <c r="A145">
        <v>20000</v>
      </c>
      <c r="B145" s="25">
        <f t="shared" si="25"/>
        <v>43.106002425811575</v>
      </c>
      <c r="D145">
        <f t="shared" si="26"/>
        <v>20000</v>
      </c>
      <c r="E145" s="25">
        <f t="shared" si="27"/>
        <v>28.725522539910955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a</vt:lpstr>
      <vt:lpstr>b</vt:lpstr>
      <vt:lpstr>c_</vt:lpstr>
      <vt:lpstr>cc</vt:lpstr>
      <vt:lpstr>RO</vt:lpstr>
      <vt:lpstr>ROIII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</dc:creator>
  <cp:lastModifiedBy>Tristan Gayrard</cp:lastModifiedBy>
  <dcterms:created xsi:type="dcterms:W3CDTF">2011-12-16T15:14:22Z</dcterms:created>
  <dcterms:modified xsi:type="dcterms:W3CDTF">2024-12-23T23:40:41Z</dcterms:modified>
</cp:coreProperties>
</file>