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1520" windowWidth="51160" windowHeight="31720" tabRatio="500"/>
  </bookViews>
  <sheets>
    <sheet name="Phase A" sheetId="1" r:id="rId1"/>
    <sheet name="Phase B" sheetId="2" r:id="rId2"/>
    <sheet name="Phase C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V10" i="1"/>
  <c r="S9"/>
  <c r="V9"/>
  <c r="V8"/>
  <c r="V7"/>
  <c r="V6"/>
  <c r="S42"/>
  <c r="R42"/>
  <c r="S41"/>
  <c r="S40"/>
  <c r="R41"/>
  <c r="R40"/>
  <c r="T35"/>
  <c r="T34"/>
  <c r="L40"/>
  <c r="L39"/>
  <c r="T28"/>
  <c r="T27"/>
  <c r="X18"/>
  <c r="X16"/>
  <c r="X17"/>
  <c r="X15"/>
  <c r="W16"/>
  <c r="W17"/>
  <c r="W18"/>
  <c r="W15"/>
  <c r="V16"/>
  <c r="V17"/>
  <c r="V18"/>
  <c r="V15"/>
  <c r="T25"/>
  <c r="S25"/>
  <c r="T19"/>
  <c r="T16"/>
  <c r="T17"/>
  <c r="T18"/>
  <c r="T15"/>
  <c r="R18"/>
  <c r="R17"/>
  <c r="R16"/>
  <c r="R15"/>
  <c r="S8"/>
  <c r="S7"/>
  <c r="S6"/>
  <c r="S5"/>
  <c r="L20"/>
  <c r="M21"/>
  <c r="L21"/>
  <c r="L22"/>
  <c r="J21"/>
  <c r="I21"/>
  <c r="J5"/>
  <c r="K10"/>
  <c r="K9"/>
  <c r="J9"/>
  <c r="J7"/>
  <c r="J8"/>
  <c r="K8"/>
  <c r="J20"/>
  <c r="K5"/>
  <c r="J17"/>
  <c r="L17"/>
  <c r="J6"/>
  <c r="K6"/>
  <c r="J18"/>
  <c r="L18"/>
  <c r="K7"/>
  <c r="J19"/>
  <c r="L19"/>
  <c r="K30"/>
  <c r="L33"/>
  <c r="L30"/>
  <c r="L32"/>
  <c r="J22" i="2"/>
  <c r="L22"/>
  <c r="L23"/>
  <c r="I22"/>
  <c r="K10"/>
  <c r="J5"/>
  <c r="K9"/>
  <c r="J9"/>
  <c r="J7"/>
  <c r="J8"/>
  <c r="K31"/>
  <c r="K5"/>
  <c r="J18"/>
  <c r="L18"/>
  <c r="J6"/>
  <c r="K6"/>
  <c r="J19"/>
  <c r="L19"/>
  <c r="K7"/>
  <c r="J20"/>
  <c r="L20"/>
  <c r="K8"/>
  <c r="J21"/>
  <c r="L21"/>
  <c r="L34"/>
  <c r="L33"/>
  <c r="L31"/>
</calcChain>
</file>

<file path=xl/sharedStrings.xml><?xml version="1.0" encoding="utf-8"?>
<sst xmlns="http://schemas.openxmlformats.org/spreadsheetml/2006/main" count="299" uniqueCount="93">
  <si>
    <t>consumption per module (%)</t>
    <phoneticPr fontId="1" type="noConversion"/>
  </si>
  <si>
    <t>Left over power (W)</t>
    <phoneticPr fontId="1" type="noConversion"/>
  </si>
  <si>
    <t>Left over I (Amp)</t>
    <phoneticPr fontId="1" type="noConversion"/>
  </si>
  <si>
    <t>* The AC-DC Switcher is a 24Vdc model. AS200S24H.</t>
    <phoneticPr fontId="1" type="noConversion"/>
  </si>
  <si>
    <t>* The AC-DC Switcher is a 28Vdc model. AS200S.</t>
    <phoneticPr fontId="1" type="noConversion"/>
  </si>
  <si>
    <t>AC-DC Switcher</t>
    <phoneticPr fontId="1" type="noConversion"/>
  </si>
  <si>
    <t>Wattage Spec</t>
    <phoneticPr fontId="1" type="noConversion"/>
  </si>
  <si>
    <t>consumption (%)</t>
    <phoneticPr fontId="1" type="noConversion"/>
  </si>
  <si>
    <t>Wattage provided from AC-DC</t>
    <phoneticPr fontId="1" type="noConversion"/>
  </si>
  <si>
    <t>IF Amplifier</t>
    <phoneticPr fontId="1" type="noConversion"/>
  </si>
  <si>
    <t>ZX60-3011+</t>
    <phoneticPr fontId="1" type="noConversion"/>
  </si>
  <si>
    <t>Millitech</t>
    <phoneticPr fontId="1" type="noConversion"/>
  </si>
  <si>
    <t>W-band Switch</t>
    <phoneticPr fontId="1" type="noConversion"/>
  </si>
  <si>
    <t>Quinstar</t>
    <phoneticPr fontId="1" type="noConversion"/>
  </si>
  <si>
    <t>HCR Transceiver Component Current Consumption (Phase B, dual-pol, RF/IF section)</t>
    <phoneticPr fontId="1" type="noConversion"/>
  </si>
  <si>
    <t>DC Wattage Consumpton in Transceiver (phase B, dual-pol, RF/IF Section)</t>
    <phoneticPr fontId="1" type="noConversion"/>
  </si>
  <si>
    <t>Current (A)</t>
    <phoneticPr fontId="1" type="noConversion"/>
  </si>
  <si>
    <t xml:space="preserve">DC-DC module consumption </t>
    <phoneticPr fontId="1" type="noConversion"/>
  </si>
  <si>
    <t>Efficiency (typ)</t>
    <phoneticPr fontId="1" type="noConversion"/>
  </si>
  <si>
    <t>Wattage available</t>
    <phoneticPr fontId="1" type="noConversion"/>
  </si>
  <si>
    <t>consumption (%)</t>
    <phoneticPr fontId="1" type="noConversion"/>
  </si>
  <si>
    <t>Wattage provided from AC-DC</t>
    <phoneticPr fontId="1" type="noConversion"/>
  </si>
  <si>
    <t>(peak consumption)</t>
    <phoneticPr fontId="1" type="noConversion"/>
  </si>
  <si>
    <t>GPS module</t>
    <phoneticPr fontId="1" type="noConversion"/>
  </si>
  <si>
    <t>Jackson Labs</t>
    <phoneticPr fontId="1" type="noConversion"/>
  </si>
  <si>
    <t>Firefly-IIA GPSDO</t>
    <phoneticPr fontId="1" type="noConversion"/>
  </si>
  <si>
    <t>QWZ-WT1500</t>
    <phoneticPr fontId="1" type="noConversion"/>
  </si>
  <si>
    <t>Voltage supply</t>
    <phoneticPr fontId="1" type="noConversion"/>
  </si>
  <si>
    <t>Acromag PMC730 Consumption</t>
    <phoneticPr fontId="1" type="noConversion"/>
  </si>
  <si>
    <t>Total Wattage</t>
    <phoneticPr fontId="1" type="noConversion"/>
  </si>
  <si>
    <t>Data System Consumption (Ma.x.)</t>
    <phoneticPr fontId="1" type="noConversion"/>
  </si>
  <si>
    <t>AMP-10</t>
    <phoneticPr fontId="1" type="noConversion"/>
  </si>
  <si>
    <t>1st IF Amplifier</t>
  </si>
  <si>
    <t>ZX60-4016E+</t>
  </si>
  <si>
    <t>Vendor</t>
  </si>
  <si>
    <t>Part number</t>
  </si>
  <si>
    <t>Minicircuits</t>
  </si>
  <si>
    <t>Power Supply (Vdc)</t>
  </si>
  <si>
    <t>Amperage (mA)</t>
  </si>
  <si>
    <t># components</t>
  </si>
  <si>
    <t>2nd IF Amplifier</t>
  </si>
  <si>
    <t>ZX60-2514M+</t>
  </si>
  <si>
    <t>2nd IF Amplifier (TX)</t>
  </si>
  <si>
    <t>ZX60-2522M+</t>
  </si>
  <si>
    <t>W-band amplifier</t>
  </si>
  <si>
    <t>Farran Tech</t>
  </si>
  <si>
    <t>FPA-10-0001</t>
  </si>
  <si>
    <t>W-band LNA</t>
  </si>
  <si>
    <t>FLNA-10-20</t>
  </si>
  <si>
    <t>PLO 125MHz</t>
  </si>
  <si>
    <t>PLO 1250MHz</t>
  </si>
  <si>
    <t>PLO 93.0GHz</t>
  </si>
  <si>
    <t>Wenzel Assc.</t>
  </si>
  <si>
    <t>Miteq</t>
  </si>
  <si>
    <t>500-20953</t>
  </si>
  <si>
    <t>CP-125-1250-4-15P</t>
    <phoneticPr fontId="1" type="noConversion"/>
  </si>
  <si>
    <t>Efficiency (typ)</t>
    <phoneticPr fontId="1" type="noConversion"/>
  </si>
  <si>
    <t>Total Wattage</t>
    <phoneticPr fontId="1" type="noConversion"/>
  </si>
  <si>
    <t>Wattage available</t>
    <phoneticPr fontId="1" type="noConversion"/>
  </si>
  <si>
    <t>HCR Transceiver Component Current Consumption (Phase A, single-pol, RF/IF section)</t>
    <phoneticPr fontId="1" type="noConversion"/>
  </si>
  <si>
    <t>DC Wattage Consumpton in Transceiver (phase A, single-pol, RF/IF Section)</t>
    <phoneticPr fontId="1" type="noConversion"/>
  </si>
  <si>
    <t>Voltage supply</t>
    <phoneticPr fontId="1" type="noConversion"/>
  </si>
  <si>
    <t>Current (A)</t>
    <phoneticPr fontId="1" type="noConversion"/>
  </si>
  <si>
    <t>Total Wattage</t>
    <phoneticPr fontId="1" type="noConversion"/>
  </si>
  <si>
    <t>Total Wattage</t>
    <phoneticPr fontId="1" type="noConversion"/>
  </si>
  <si>
    <t xml:space="preserve">DC-DC module consumption </t>
    <phoneticPr fontId="1" type="noConversion"/>
  </si>
  <si>
    <t>Voltage (V)</t>
    <phoneticPr fontId="1" type="noConversion"/>
  </si>
  <si>
    <t>Wattage</t>
    <phoneticPr fontId="1" type="noConversion"/>
  </si>
  <si>
    <t>Wattage in Module</t>
    <phoneticPr fontId="1" type="noConversion"/>
  </si>
  <si>
    <t>Total Wattage required from DC-DC</t>
    <phoneticPr fontId="1" type="noConversion"/>
  </si>
  <si>
    <t>VICOR availability (W)</t>
    <phoneticPr fontId="1" type="noConversion"/>
  </si>
  <si>
    <t>Total electrical load on aircraft (W)</t>
    <phoneticPr fontId="1" type="noConversion"/>
  </si>
  <si>
    <t>Total electrical load on GV (A)</t>
    <phoneticPr fontId="1" type="noConversion"/>
  </si>
  <si>
    <t xml:space="preserve">NOTE: FOR PHASE A, THE FRONT-END IS SUPPLIED BY ONE SINGLE 120VAC,400Hz CIRCUIT. </t>
    <phoneticPr fontId="1" type="noConversion"/>
  </si>
  <si>
    <t xml:space="preserve">NOTE: FOR PHASE A, THE DATA SYSTEM IS SUPPLIED BY ONE SINGLE 120VAC,400Hz CIRCUIT. </t>
    <phoneticPr fontId="1" type="noConversion"/>
  </si>
  <si>
    <t>Current</t>
    <phoneticPr fontId="1" type="noConversion"/>
  </si>
  <si>
    <t>Subsystem</t>
    <phoneticPr fontId="1" type="noConversion"/>
  </si>
  <si>
    <t>Front-end</t>
    <phoneticPr fontId="1" type="noConversion"/>
  </si>
  <si>
    <t>Data System</t>
    <phoneticPr fontId="1" type="noConversion"/>
  </si>
  <si>
    <t>Total load</t>
    <phoneticPr fontId="1" type="noConversion"/>
  </si>
  <si>
    <t>GV</t>
    <phoneticPr fontId="1" type="noConversion"/>
  </si>
  <si>
    <t>EMS Technoligies</t>
    <phoneticPr fontId="1" type="noConversion"/>
  </si>
  <si>
    <t>W-band Swiches</t>
    <phoneticPr fontId="1" type="noConversion"/>
  </si>
  <si>
    <t>* based on PRF=20kHz</t>
    <phoneticPr fontId="1" type="noConversion"/>
  </si>
  <si>
    <t>* +28Vdc caculation is based on assumption that drivers for dual unit consumes double the current.</t>
    <phoneticPr fontId="1" type="noConversion"/>
  </si>
  <si>
    <t>* +28Vdc does not require any DC-DC conversion. It comes directly from the AC-DC switcher.</t>
    <phoneticPr fontId="1" type="noConversion"/>
  </si>
  <si>
    <t>Juice left from AC-DC</t>
    <phoneticPr fontId="1" type="noConversion"/>
  </si>
  <si>
    <t>peak consumption</t>
    <phoneticPr fontId="1" type="noConversion"/>
  </si>
  <si>
    <t>Juice left from AC-DC</t>
    <phoneticPr fontId="1" type="noConversion"/>
  </si>
  <si>
    <t>Module availability (W)</t>
    <phoneticPr fontId="1" type="noConversion"/>
  </si>
  <si>
    <t>Voltage supply</t>
  </si>
  <si>
    <t>Current (A)</t>
  </si>
  <si>
    <t>Total Wattage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</si>
</sst>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8"/>
      <name val="Verdana"/>
    </font>
    <font>
      <b/>
      <sz val="8"/>
      <name val="Lucida Sans"/>
    </font>
    <font>
      <sz val="8"/>
      <name val="Lucida Sans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9" fontId="3" fillId="0" borderId="0" xfId="0" applyNumberFormat="1" applyFont="1"/>
    <xf numFmtId="0" fontId="3" fillId="0" borderId="0" xfId="0" applyFont="1" applyBorder="1"/>
    <xf numFmtId="10" fontId="3" fillId="0" borderId="0" xfId="0" applyNumberFormat="1" applyFont="1"/>
    <xf numFmtId="0" fontId="2" fillId="0" borderId="0" xfId="0" applyFont="1" applyBorder="1"/>
    <xf numFmtId="0" fontId="1" fillId="0" borderId="0" xfId="0" applyFont="1"/>
    <xf numFmtId="9" fontId="1" fillId="0" borderId="0" xfId="0" applyNumberFormat="1" applyFont="1"/>
    <xf numFmtId="0" fontId="3" fillId="0" borderId="0" xfId="0" quotePrefix="1" applyNumberFormat="1" applyFont="1"/>
    <xf numFmtId="0" fontId="3" fillId="0" borderId="1" xfId="0" applyFont="1" applyBorder="1"/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X62"/>
  <sheetViews>
    <sheetView tabSelected="1" view="pageLayout" topLeftCell="K1" zoomScale="125" workbookViewId="0">
      <selection activeCell="W3" sqref="W3"/>
    </sheetView>
  </sheetViews>
  <sheetFormatPr baseColWidth="10" defaultRowHeight="11"/>
  <cols>
    <col min="1" max="2" width="12.42578125" style="2" customWidth="1"/>
    <col min="3" max="3" width="14.42578125" style="2" customWidth="1"/>
    <col min="4" max="4" width="4.5703125" style="2" customWidth="1"/>
    <col min="5" max="5" width="13.7109375" style="2" customWidth="1"/>
    <col min="6" max="6" width="12.42578125" style="2" customWidth="1"/>
    <col min="7" max="7" width="13.140625" style="2" customWidth="1"/>
    <col min="8" max="8" width="14" style="2" customWidth="1"/>
    <col min="9" max="9" width="15.7109375" style="2" customWidth="1"/>
    <col min="10" max="12" width="10.7109375" style="2"/>
    <col min="13" max="13" width="14.140625" style="2" customWidth="1"/>
    <col min="14" max="17" width="10.7109375" style="2"/>
    <col min="18" max="18" width="9.28515625" style="2" customWidth="1"/>
    <col min="19" max="19" width="10.42578125" style="2" customWidth="1"/>
    <col min="20" max="20" width="11.5703125" style="2" customWidth="1"/>
    <col min="21" max="21" width="13.42578125" style="2" customWidth="1"/>
    <col min="22" max="22" width="15.5703125" style="2" customWidth="1"/>
    <col min="23" max="23" width="11.28515625" style="2" customWidth="1"/>
    <col min="24" max="16384" width="10.7109375" style="2"/>
  </cols>
  <sheetData>
    <row r="2" spans="1:24">
      <c r="A2" s="1" t="s">
        <v>59</v>
      </c>
    </row>
    <row r="3" spans="1:24">
      <c r="I3" s="1" t="s">
        <v>60</v>
      </c>
      <c r="Q3" s="1" t="s">
        <v>30</v>
      </c>
      <c r="T3" s="1" t="s">
        <v>28</v>
      </c>
    </row>
    <row r="4" spans="1:24">
      <c r="A4" s="4" t="s">
        <v>32</v>
      </c>
      <c r="B4" s="4" t="s">
        <v>34</v>
      </c>
      <c r="C4" s="3" t="s">
        <v>36</v>
      </c>
      <c r="E4" s="10" t="s">
        <v>50</v>
      </c>
      <c r="F4" s="10" t="s">
        <v>34</v>
      </c>
      <c r="G4" s="11" t="s">
        <v>53</v>
      </c>
      <c r="I4" s="3" t="s">
        <v>61</v>
      </c>
      <c r="J4" s="3" t="s">
        <v>62</v>
      </c>
      <c r="K4" s="3" t="s">
        <v>63</v>
      </c>
      <c r="Q4" s="3" t="s">
        <v>90</v>
      </c>
      <c r="R4" s="3" t="s">
        <v>91</v>
      </c>
      <c r="S4" s="3" t="s">
        <v>92</v>
      </c>
      <c r="T4" s="3" t="s">
        <v>90</v>
      </c>
      <c r="U4" s="3" t="s">
        <v>91</v>
      </c>
      <c r="V4" s="3" t="s">
        <v>92</v>
      </c>
    </row>
    <row r="5" spans="1:24">
      <c r="B5" s="2" t="s">
        <v>35</v>
      </c>
      <c r="C5" s="6" t="s">
        <v>33</v>
      </c>
      <c r="F5" s="2" t="s">
        <v>35</v>
      </c>
      <c r="G5" s="6" t="s">
        <v>55</v>
      </c>
      <c r="I5" s="2">
        <v>5</v>
      </c>
      <c r="J5" s="2">
        <f>(C13*C14+C19*C20+C25*C26+G45*G46)/1000</f>
        <v>1.1499999999999999</v>
      </c>
      <c r="K5" s="2">
        <f>J5*5</f>
        <v>5.75</v>
      </c>
      <c r="L5" s="5"/>
      <c r="Q5" s="2">
        <v>3.3</v>
      </c>
      <c r="R5" s="2">
        <v>5</v>
      </c>
      <c r="S5" s="2">
        <f>Q5*R5</f>
        <v>16.5</v>
      </c>
    </row>
    <row r="6" spans="1:24">
      <c r="B6" s="2" t="s">
        <v>37</v>
      </c>
      <c r="C6" s="6">
        <v>12</v>
      </c>
      <c r="F6" s="2" t="s">
        <v>37</v>
      </c>
      <c r="G6" s="6">
        <v>15</v>
      </c>
      <c r="I6" s="2">
        <v>8</v>
      </c>
      <c r="J6" s="1">
        <f>(C31*C32+G19*G20)/1000</f>
        <v>1.53</v>
      </c>
      <c r="K6" s="2">
        <f>J6*8</f>
        <v>12.24</v>
      </c>
      <c r="L6" s="5"/>
      <c r="Q6" s="2">
        <v>5</v>
      </c>
      <c r="R6" s="2">
        <v>11</v>
      </c>
      <c r="S6" s="2">
        <f>Q6*R6</f>
        <v>55</v>
      </c>
      <c r="T6" s="2">
        <v>5</v>
      </c>
      <c r="U6" s="2">
        <v>0.16</v>
      </c>
      <c r="V6" s="2">
        <f>T6*U6</f>
        <v>0.8</v>
      </c>
    </row>
    <row r="7" spans="1:24">
      <c r="B7" s="2" t="s">
        <v>38</v>
      </c>
      <c r="C7" s="6">
        <v>75</v>
      </c>
      <c r="F7" s="2" t="s">
        <v>38</v>
      </c>
      <c r="G7" s="6">
        <v>300</v>
      </c>
      <c r="I7" s="2">
        <v>12</v>
      </c>
      <c r="J7" s="2">
        <f>(C7*C8+G13*G14+G37*G38)/1000</f>
        <v>1.05</v>
      </c>
      <c r="K7" s="2">
        <f>J7*I7</f>
        <v>12.600000000000001</v>
      </c>
      <c r="Q7" s="2">
        <v>12</v>
      </c>
      <c r="R7" s="2">
        <v>0.5</v>
      </c>
      <c r="S7" s="2">
        <f>Q7*R7</f>
        <v>6</v>
      </c>
      <c r="T7" s="2">
        <v>12</v>
      </c>
      <c r="U7" s="2">
        <v>0.123</v>
      </c>
      <c r="V7" s="2">
        <f>T7*U7</f>
        <v>1.476</v>
      </c>
    </row>
    <row r="8" spans="1:24">
      <c r="B8" s="2" t="s">
        <v>39</v>
      </c>
      <c r="C8" s="6">
        <v>2</v>
      </c>
      <c r="F8" s="2" t="s">
        <v>39</v>
      </c>
      <c r="G8" s="6">
        <v>1</v>
      </c>
      <c r="I8" s="2">
        <v>15</v>
      </c>
      <c r="J8" s="2">
        <f>(C37*C38+G7*G8+G25*G26+G31*G32)/1000</f>
        <v>3.2</v>
      </c>
      <c r="K8" s="2">
        <f>J8*I8</f>
        <v>48</v>
      </c>
      <c r="Q8" s="18">
        <v>-12</v>
      </c>
      <c r="R8" s="2">
        <v>0.5</v>
      </c>
      <c r="S8" s="2">
        <f>ABS(Q8*R8)</f>
        <v>6</v>
      </c>
      <c r="T8" s="2">
        <v>-12</v>
      </c>
      <c r="U8" s="2">
        <v>9.2999999999999999E-2</v>
      </c>
      <c r="V8" s="2">
        <f>T8*-1*U8</f>
        <v>1.1160000000000001</v>
      </c>
    </row>
    <row r="9" spans="1:24">
      <c r="C9" s="6"/>
      <c r="I9" s="2">
        <v>28</v>
      </c>
      <c r="J9" s="2">
        <f>G42*G43/1000</f>
        <v>1.35</v>
      </c>
      <c r="K9" s="2">
        <f>J9*I9</f>
        <v>37.800000000000004</v>
      </c>
      <c r="Q9" s="13"/>
      <c r="R9" s="13"/>
      <c r="S9" s="2">
        <f>SUM(S5:S8)</f>
        <v>83.5</v>
      </c>
      <c r="V9" s="2">
        <f>SUM(V6:V8)</f>
        <v>3.3919999999999999</v>
      </c>
    </row>
    <row r="10" spans="1:24">
      <c r="A10" s="10" t="s">
        <v>40</v>
      </c>
      <c r="B10" s="10" t="s">
        <v>34</v>
      </c>
      <c r="C10" s="11" t="s">
        <v>36</v>
      </c>
      <c r="E10" s="4" t="s">
        <v>9</v>
      </c>
      <c r="F10" s="4" t="s">
        <v>34</v>
      </c>
      <c r="G10" s="3" t="s">
        <v>36</v>
      </c>
      <c r="I10" s="7" t="s">
        <v>64</v>
      </c>
      <c r="J10" s="8"/>
      <c r="K10" s="9">
        <f>J5*I5+J6*I6+J7*I7+J8*I8+I9*J9</f>
        <v>116.39000000000001</v>
      </c>
      <c r="Q10" s="13"/>
      <c r="R10" s="13"/>
      <c r="T10" s="7" t="s">
        <v>29</v>
      </c>
      <c r="U10" s="8"/>
      <c r="V10" s="9">
        <f>V9+S9</f>
        <v>86.891999999999996</v>
      </c>
    </row>
    <row r="11" spans="1:24">
      <c r="B11" s="2" t="s">
        <v>35</v>
      </c>
      <c r="C11" s="6" t="s">
        <v>41</v>
      </c>
      <c r="F11" s="2" t="s">
        <v>35</v>
      </c>
      <c r="G11" s="6" t="s">
        <v>10</v>
      </c>
    </row>
    <row r="12" spans="1:24">
      <c r="B12" s="2" t="s">
        <v>37</v>
      </c>
      <c r="C12" s="6">
        <v>5</v>
      </c>
      <c r="F12" s="2" t="s">
        <v>37</v>
      </c>
      <c r="G12" s="6">
        <v>12</v>
      </c>
      <c r="I12" s="16" t="s">
        <v>84</v>
      </c>
    </row>
    <row r="13" spans="1:24">
      <c r="B13" s="2" t="s">
        <v>38</v>
      </c>
      <c r="C13" s="6">
        <v>100</v>
      </c>
      <c r="F13" s="2" t="s">
        <v>38</v>
      </c>
      <c r="G13" s="6">
        <v>100</v>
      </c>
      <c r="Q13" s="1" t="s">
        <v>65</v>
      </c>
    </row>
    <row r="14" spans="1:24">
      <c r="B14" s="2" t="s">
        <v>39</v>
      </c>
      <c r="C14" s="6">
        <v>2</v>
      </c>
      <c r="F14" s="2" t="s">
        <v>39</v>
      </c>
      <c r="G14" s="6">
        <v>1</v>
      </c>
      <c r="Q14" s="3" t="s">
        <v>66</v>
      </c>
      <c r="R14" s="3" t="s">
        <v>67</v>
      </c>
      <c r="S14" s="3" t="s">
        <v>56</v>
      </c>
      <c r="T14" s="3" t="s">
        <v>68</v>
      </c>
      <c r="U14" s="3" t="s">
        <v>89</v>
      </c>
      <c r="V14" s="3" t="s">
        <v>0</v>
      </c>
      <c r="W14" s="3" t="s">
        <v>1</v>
      </c>
      <c r="X14" s="3" t="s">
        <v>2</v>
      </c>
    </row>
    <row r="15" spans="1:24">
      <c r="C15" s="6"/>
      <c r="I15" s="1" t="s">
        <v>65</v>
      </c>
      <c r="Q15" s="2">
        <v>3.3</v>
      </c>
      <c r="R15" s="2">
        <f>S5</f>
        <v>16.5</v>
      </c>
      <c r="S15" s="12">
        <v>0.79</v>
      </c>
      <c r="T15" s="2">
        <f>R15/S15</f>
        <v>20.886075949367086</v>
      </c>
      <c r="U15" s="2">
        <v>50</v>
      </c>
      <c r="V15" s="2">
        <f>T15/(U15*S15)*100</f>
        <v>52.876141643967308</v>
      </c>
      <c r="W15" s="2">
        <f>U15*S15-T15</f>
        <v>18.613924050632914</v>
      </c>
      <c r="X15" s="2">
        <f>W15/Q15</f>
        <v>5.6405830456463377</v>
      </c>
    </row>
    <row r="16" spans="1:24">
      <c r="A16" s="10" t="s">
        <v>42</v>
      </c>
      <c r="B16" s="10" t="s">
        <v>34</v>
      </c>
      <c r="C16" s="11" t="s">
        <v>36</v>
      </c>
      <c r="E16" s="10" t="s">
        <v>51</v>
      </c>
      <c r="F16" s="10" t="s">
        <v>34</v>
      </c>
      <c r="G16" s="11" t="s">
        <v>11</v>
      </c>
      <c r="H16" s="5"/>
      <c r="I16" s="3" t="s">
        <v>66</v>
      </c>
      <c r="J16" s="3" t="s">
        <v>67</v>
      </c>
      <c r="K16" s="3" t="s">
        <v>56</v>
      </c>
      <c r="L16" s="3" t="s">
        <v>68</v>
      </c>
      <c r="M16" s="3" t="s">
        <v>89</v>
      </c>
      <c r="Q16" s="2">
        <v>5</v>
      </c>
      <c r="R16" s="2">
        <f>S6</f>
        <v>55</v>
      </c>
      <c r="S16" s="12">
        <v>0.84</v>
      </c>
      <c r="T16" s="2">
        <f t="shared" ref="T16:T18" si="0">R16/S16</f>
        <v>65.476190476190482</v>
      </c>
      <c r="U16" s="2">
        <v>100</v>
      </c>
      <c r="V16" s="2">
        <f t="shared" ref="V16:V18" si="1">T16/(U16*S16)*100</f>
        <v>77.947845804988674</v>
      </c>
      <c r="W16" s="2">
        <f t="shared" ref="W16:W18" si="2">U16*S16-T16</f>
        <v>18.523809523809518</v>
      </c>
      <c r="X16" s="2">
        <f t="shared" ref="X16:X17" si="3">W16/Q16</f>
        <v>3.7047619047619036</v>
      </c>
    </row>
    <row r="17" spans="1:24">
      <c r="B17" s="2" t="s">
        <v>35</v>
      </c>
      <c r="C17" s="6" t="s">
        <v>43</v>
      </c>
      <c r="F17" s="2" t="s">
        <v>35</v>
      </c>
      <c r="G17" s="6" t="s">
        <v>31</v>
      </c>
      <c r="I17" s="2">
        <v>5</v>
      </c>
      <c r="J17" s="2">
        <f>K5</f>
        <v>5.75</v>
      </c>
      <c r="K17" s="12">
        <v>0.84</v>
      </c>
      <c r="L17" s="2">
        <f>J17/K17</f>
        <v>6.8452380952380958</v>
      </c>
      <c r="M17" s="16">
        <v>20</v>
      </c>
      <c r="Q17" s="2">
        <v>12</v>
      </c>
      <c r="R17" s="2">
        <f>S7</f>
        <v>6</v>
      </c>
      <c r="S17" s="14">
        <v>0.85799999999999998</v>
      </c>
      <c r="T17" s="2">
        <f t="shared" si="0"/>
        <v>6.9930069930069934</v>
      </c>
      <c r="U17" s="2">
        <v>25</v>
      </c>
      <c r="V17" s="2">
        <f t="shared" si="1"/>
        <v>32.601431202829808</v>
      </c>
      <c r="W17" s="2">
        <f t="shared" si="2"/>
        <v>14.456993006993006</v>
      </c>
      <c r="X17" s="2">
        <f t="shared" si="3"/>
        <v>1.2047494172494171</v>
      </c>
    </row>
    <row r="18" spans="1:24">
      <c r="B18" s="2" t="s">
        <v>37</v>
      </c>
      <c r="C18" s="6">
        <v>5</v>
      </c>
      <c r="F18" s="2" t="s">
        <v>37</v>
      </c>
      <c r="G18" s="6">
        <v>8</v>
      </c>
      <c r="H18" s="6"/>
      <c r="I18" s="2">
        <v>8</v>
      </c>
      <c r="J18" s="2">
        <f>K6</f>
        <v>12.24</v>
      </c>
      <c r="K18" s="12">
        <v>0.85</v>
      </c>
      <c r="L18" s="2">
        <f>J18/K18</f>
        <v>14.4</v>
      </c>
      <c r="M18" s="16">
        <v>50</v>
      </c>
      <c r="Q18" s="18">
        <v>-12</v>
      </c>
      <c r="R18" s="2">
        <f>S8</f>
        <v>6</v>
      </c>
      <c r="S18" s="14">
        <v>0.85799999999999998</v>
      </c>
      <c r="T18" s="2">
        <f t="shared" si="0"/>
        <v>6.9930069930069934</v>
      </c>
      <c r="U18" s="2">
        <v>25</v>
      </c>
      <c r="V18" s="2">
        <f t="shared" si="1"/>
        <v>32.601431202829808</v>
      </c>
      <c r="W18" s="2">
        <f t="shared" si="2"/>
        <v>14.456993006993006</v>
      </c>
      <c r="X18" s="2">
        <f>ABS(W18/Q18)</f>
        <v>1.2047494172494171</v>
      </c>
    </row>
    <row r="19" spans="1:24">
      <c r="B19" s="2" t="s">
        <v>38</v>
      </c>
      <c r="C19" s="6">
        <v>100</v>
      </c>
      <c r="F19" s="2" t="s">
        <v>38</v>
      </c>
      <c r="G19" s="6">
        <v>1500</v>
      </c>
      <c r="H19" s="6"/>
      <c r="I19" s="2">
        <v>12</v>
      </c>
      <c r="J19" s="2">
        <f>K7</f>
        <v>12.600000000000001</v>
      </c>
      <c r="K19" s="14">
        <v>0.85799999999999998</v>
      </c>
      <c r="L19" s="2">
        <f>J19/K19</f>
        <v>14.685314685314687</v>
      </c>
      <c r="M19" s="16">
        <v>50</v>
      </c>
      <c r="Q19" s="7" t="s">
        <v>69</v>
      </c>
      <c r="R19" s="20"/>
      <c r="S19" s="20"/>
      <c r="T19" s="21">
        <f>SUM(T15:T18)</f>
        <v>100.34828041157155</v>
      </c>
    </row>
    <row r="20" spans="1:24">
      <c r="B20" s="2" t="s">
        <v>39</v>
      </c>
      <c r="C20" s="6">
        <v>1</v>
      </c>
      <c r="F20" s="2" t="s">
        <v>39</v>
      </c>
      <c r="G20" s="6">
        <v>1</v>
      </c>
      <c r="H20" s="6"/>
      <c r="I20" s="2">
        <v>15</v>
      </c>
      <c r="J20" s="2">
        <f>K8</f>
        <v>48</v>
      </c>
      <c r="K20" s="12">
        <v>0.89</v>
      </c>
      <c r="L20" s="2">
        <f>J20/K20</f>
        <v>53.932584269662918</v>
      </c>
      <c r="M20" s="16">
        <v>100</v>
      </c>
    </row>
    <row r="21" spans="1:24">
      <c r="C21" s="6"/>
      <c r="G21" s="6"/>
      <c r="I21" s="2">
        <f>I9</f>
        <v>28</v>
      </c>
      <c r="J21" s="2">
        <f>K9</f>
        <v>37.800000000000004</v>
      </c>
      <c r="K21" s="12">
        <v>1</v>
      </c>
      <c r="L21" s="2">
        <f>J21/K21</f>
        <v>37.800000000000004</v>
      </c>
      <c r="M21" s="2">
        <f>200*J30-SUM(L17:L20)</f>
        <v>86.136862949784302</v>
      </c>
    </row>
    <row r="22" spans="1:24">
      <c r="A22" s="10" t="s">
        <v>44</v>
      </c>
      <c r="B22" s="10" t="s">
        <v>34</v>
      </c>
      <c r="C22" s="11" t="s">
        <v>45</v>
      </c>
      <c r="E22" s="10" t="s">
        <v>51</v>
      </c>
      <c r="F22" s="10" t="s">
        <v>34</v>
      </c>
      <c r="G22" s="11" t="s">
        <v>11</v>
      </c>
      <c r="H22" s="5"/>
      <c r="I22" s="7" t="s">
        <v>69</v>
      </c>
      <c r="J22" s="8"/>
      <c r="K22" s="8"/>
      <c r="L22" s="9">
        <f>SUM(L17:L21)</f>
        <v>127.66313705021571</v>
      </c>
    </row>
    <row r="23" spans="1:24">
      <c r="B23" s="2" t="s">
        <v>35</v>
      </c>
      <c r="C23" s="6" t="s">
        <v>46</v>
      </c>
      <c r="F23" s="2" t="s">
        <v>35</v>
      </c>
      <c r="G23" s="6" t="s">
        <v>31</v>
      </c>
      <c r="Q23" s="1" t="s">
        <v>5</v>
      </c>
    </row>
    <row r="24" spans="1:24">
      <c r="B24" s="2" t="s">
        <v>37</v>
      </c>
      <c r="C24" s="6">
        <v>5</v>
      </c>
      <c r="F24" s="2" t="s">
        <v>37</v>
      </c>
      <c r="G24" s="6">
        <v>15</v>
      </c>
      <c r="H24" s="6"/>
      <c r="I24" s="2" t="s">
        <v>85</v>
      </c>
      <c r="Q24" s="3" t="s">
        <v>6</v>
      </c>
      <c r="R24" s="3" t="s">
        <v>56</v>
      </c>
      <c r="S24" s="3" t="s">
        <v>58</v>
      </c>
      <c r="T24" s="3" t="s">
        <v>7</v>
      </c>
    </row>
    <row r="25" spans="1:24">
      <c r="B25" s="2" t="s">
        <v>38</v>
      </c>
      <c r="C25" s="6">
        <v>200</v>
      </c>
      <c r="F25" s="2" t="s">
        <v>38</v>
      </c>
      <c r="G25" s="6">
        <v>300</v>
      </c>
      <c r="H25" s="6"/>
      <c r="Q25" s="2">
        <v>200</v>
      </c>
      <c r="R25" s="12">
        <v>0.88</v>
      </c>
      <c r="S25" s="2">
        <f>Q25*R25</f>
        <v>176</v>
      </c>
      <c r="T25" s="1">
        <f>T19/S25*100</f>
        <v>57.016068415665657</v>
      </c>
    </row>
    <row r="26" spans="1:24">
      <c r="B26" s="2" t="s">
        <v>39</v>
      </c>
      <c r="C26" s="6">
        <v>2</v>
      </c>
      <c r="F26" s="2" t="s">
        <v>39</v>
      </c>
      <c r="G26" s="6">
        <v>1</v>
      </c>
      <c r="H26" s="6"/>
    </row>
    <row r="27" spans="1:24">
      <c r="C27" s="6"/>
      <c r="R27" s="7" t="s">
        <v>8</v>
      </c>
      <c r="S27" s="8"/>
      <c r="T27" s="9">
        <f>S25</f>
        <v>176</v>
      </c>
    </row>
    <row r="28" spans="1:24">
      <c r="A28" s="10" t="s">
        <v>47</v>
      </c>
      <c r="B28" s="10" t="s">
        <v>34</v>
      </c>
      <c r="C28" s="11" t="s">
        <v>45</v>
      </c>
      <c r="E28" s="10" t="s">
        <v>12</v>
      </c>
      <c r="F28" s="10" t="s">
        <v>34</v>
      </c>
      <c r="G28" s="11" t="s">
        <v>13</v>
      </c>
      <c r="I28" s="1" t="s">
        <v>5</v>
      </c>
      <c r="R28" s="7" t="s">
        <v>88</v>
      </c>
      <c r="S28" s="8"/>
      <c r="T28" s="9">
        <f>T27-T19</f>
        <v>75.651719588428449</v>
      </c>
    </row>
    <row r="29" spans="1:24">
      <c r="B29" s="2" t="s">
        <v>35</v>
      </c>
      <c r="C29" s="6" t="s">
        <v>48</v>
      </c>
      <c r="F29" s="2" t="s">
        <v>35</v>
      </c>
      <c r="G29" s="6" t="s">
        <v>26</v>
      </c>
      <c r="I29" s="3" t="s">
        <v>6</v>
      </c>
      <c r="J29" s="3" t="s">
        <v>56</v>
      </c>
      <c r="K29" s="3" t="s">
        <v>58</v>
      </c>
      <c r="L29" s="3" t="s">
        <v>7</v>
      </c>
    </row>
    <row r="30" spans="1:24">
      <c r="B30" s="2" t="s">
        <v>37</v>
      </c>
      <c r="C30" s="6">
        <v>8</v>
      </c>
      <c r="F30" s="2" t="s">
        <v>37</v>
      </c>
      <c r="G30" s="6">
        <v>15</v>
      </c>
      <c r="I30" s="2">
        <v>200</v>
      </c>
      <c r="J30" s="12">
        <v>0.88</v>
      </c>
      <c r="K30" s="2">
        <f>I30*J30</f>
        <v>176</v>
      </c>
      <c r="L30" s="1">
        <f>L22/K30*100</f>
        <v>72.535873323986195</v>
      </c>
      <c r="Q30" s="2" t="s">
        <v>3</v>
      </c>
    </row>
    <row r="31" spans="1:24">
      <c r="B31" s="2" t="s">
        <v>38</v>
      </c>
      <c r="C31" s="6">
        <v>30</v>
      </c>
      <c r="F31" s="2" t="s">
        <v>38</v>
      </c>
      <c r="G31" s="6">
        <v>2000</v>
      </c>
      <c r="H31" s="2" t="s">
        <v>22</v>
      </c>
    </row>
    <row r="32" spans="1:24">
      <c r="B32" s="2" t="s">
        <v>39</v>
      </c>
      <c r="C32" s="6">
        <v>1</v>
      </c>
      <c r="F32" s="2" t="s">
        <v>39</v>
      </c>
      <c r="G32" s="6">
        <v>1</v>
      </c>
      <c r="J32" s="7" t="s">
        <v>8</v>
      </c>
      <c r="K32" s="8"/>
      <c r="L32" s="9">
        <f>K30</f>
        <v>176</v>
      </c>
    </row>
    <row r="33" spans="1:20">
      <c r="C33" s="6"/>
      <c r="H33" s="12"/>
      <c r="J33" s="7" t="s">
        <v>88</v>
      </c>
      <c r="K33" s="8"/>
      <c r="L33" s="9">
        <f>K30-L22</f>
        <v>48.33686294978429</v>
      </c>
      <c r="Q33" s="1" t="s">
        <v>74</v>
      </c>
    </row>
    <row r="34" spans="1:20">
      <c r="A34" s="10" t="s">
        <v>49</v>
      </c>
      <c r="B34" s="10" t="s">
        <v>34</v>
      </c>
      <c r="C34" s="11" t="s">
        <v>52</v>
      </c>
      <c r="E34" s="10" t="s">
        <v>23</v>
      </c>
      <c r="F34" s="10" t="s">
        <v>34</v>
      </c>
      <c r="G34" s="11" t="s">
        <v>24</v>
      </c>
      <c r="Q34" s="19" t="s">
        <v>71</v>
      </c>
      <c r="R34" s="8"/>
      <c r="S34" s="8"/>
      <c r="T34" s="9">
        <f>T19/R25</f>
        <v>114.03213683133131</v>
      </c>
    </row>
    <row r="35" spans="1:20">
      <c r="B35" s="2" t="s">
        <v>35</v>
      </c>
      <c r="C35" s="6" t="s">
        <v>54</v>
      </c>
      <c r="F35" s="2" t="s">
        <v>35</v>
      </c>
      <c r="G35" s="6" t="s">
        <v>25</v>
      </c>
      <c r="H35" s="13"/>
      <c r="I35" s="2" t="s">
        <v>4</v>
      </c>
      <c r="Q35" s="19" t="s">
        <v>72</v>
      </c>
      <c r="R35" s="8"/>
      <c r="S35" s="8"/>
      <c r="T35" s="21">
        <f>T34/(115/SQRT(2))</f>
        <v>1.402311256115246</v>
      </c>
    </row>
    <row r="36" spans="1:20">
      <c r="B36" s="2" t="s">
        <v>37</v>
      </c>
      <c r="C36" s="6">
        <v>15</v>
      </c>
      <c r="F36" s="2" t="s">
        <v>37</v>
      </c>
      <c r="G36" s="6">
        <v>12</v>
      </c>
    </row>
    <row r="37" spans="1:20">
      <c r="B37" s="2" t="s">
        <v>38</v>
      </c>
      <c r="C37" s="6">
        <v>600</v>
      </c>
      <c r="F37" s="2" t="s">
        <v>38</v>
      </c>
      <c r="G37" s="6">
        <v>800</v>
      </c>
    </row>
    <row r="38" spans="1:20">
      <c r="B38" s="2" t="s">
        <v>39</v>
      </c>
      <c r="C38" s="6">
        <v>1</v>
      </c>
      <c r="F38" s="2" t="s">
        <v>39</v>
      </c>
      <c r="G38" s="6">
        <v>1</v>
      </c>
      <c r="I38" s="1" t="s">
        <v>73</v>
      </c>
      <c r="Q38" s="1" t="s">
        <v>80</v>
      </c>
    </row>
    <row r="39" spans="1:20">
      <c r="I39" s="19" t="s">
        <v>71</v>
      </c>
      <c r="J39" s="8"/>
      <c r="K39" s="8"/>
      <c r="L39" s="9">
        <f>L22/J30</f>
        <v>145.07174664797239</v>
      </c>
      <c r="Q39" s="3" t="s">
        <v>76</v>
      </c>
      <c r="R39" s="3" t="s">
        <v>67</v>
      </c>
      <c r="S39" s="3" t="s">
        <v>75</v>
      </c>
    </row>
    <row r="40" spans="1:20">
      <c r="E40" s="10" t="s">
        <v>82</v>
      </c>
      <c r="F40" s="10" t="s">
        <v>34</v>
      </c>
      <c r="G40" s="11" t="s">
        <v>81</v>
      </c>
      <c r="H40" s="16"/>
      <c r="I40" s="19" t="s">
        <v>72</v>
      </c>
      <c r="J40" s="8"/>
      <c r="K40" s="8"/>
      <c r="L40" s="21">
        <f>L39/(115/SQRT(2))</f>
        <v>1.7840211445801406</v>
      </c>
      <c r="Q40" s="2" t="s">
        <v>77</v>
      </c>
      <c r="R40" s="2">
        <f>L39</f>
        <v>145.07174664797239</v>
      </c>
      <c r="S40" s="2">
        <f>L40</f>
        <v>1.7840211445801406</v>
      </c>
    </row>
    <row r="41" spans="1:20">
      <c r="E41" s="16"/>
      <c r="F41" s="2" t="s">
        <v>37</v>
      </c>
      <c r="G41" s="16">
        <v>28</v>
      </c>
      <c r="H41" s="16"/>
      <c r="Q41" s="2" t="s">
        <v>78</v>
      </c>
      <c r="R41" s="2">
        <f>T34</f>
        <v>114.03213683133131</v>
      </c>
      <c r="S41" s="2">
        <f>T35</f>
        <v>1.402311256115246</v>
      </c>
    </row>
    <row r="42" spans="1:20">
      <c r="E42" s="16"/>
      <c r="F42" s="2" t="s">
        <v>38</v>
      </c>
      <c r="G42" s="16">
        <v>150</v>
      </c>
      <c r="H42" s="16" t="s">
        <v>83</v>
      </c>
      <c r="Q42" s="19" t="s">
        <v>79</v>
      </c>
      <c r="R42" s="8">
        <f>SUM(R40:R41)</f>
        <v>259.1038834793037</v>
      </c>
      <c r="S42" s="9">
        <f>SUM(S40:S41)</f>
        <v>3.1863324006953864</v>
      </c>
    </row>
    <row r="43" spans="1:20">
      <c r="E43" s="16"/>
      <c r="F43" s="2" t="s">
        <v>39</v>
      </c>
      <c r="G43" s="16">
        <v>9</v>
      </c>
      <c r="H43" s="16"/>
    </row>
    <row r="44" spans="1:20">
      <c r="E44" s="16"/>
      <c r="F44" s="2" t="s">
        <v>37</v>
      </c>
      <c r="G44" s="16">
        <v>5</v>
      </c>
      <c r="H44" s="16"/>
    </row>
    <row r="45" spans="1:20">
      <c r="E45" s="16"/>
      <c r="F45" s="2" t="s">
        <v>38</v>
      </c>
      <c r="G45" s="16">
        <v>50</v>
      </c>
      <c r="H45" s="16"/>
    </row>
    <row r="46" spans="1:20">
      <c r="E46" s="16"/>
      <c r="F46" s="2" t="s">
        <v>39</v>
      </c>
      <c r="G46" s="16">
        <v>9</v>
      </c>
      <c r="H46" s="16"/>
    </row>
    <row r="47" spans="1:20">
      <c r="E47" s="16"/>
      <c r="F47" s="16"/>
      <c r="G47" s="16"/>
      <c r="H47" s="16"/>
    </row>
    <row r="50" spans="5:9">
      <c r="F50" s="5"/>
      <c r="G50" s="5"/>
      <c r="H50" s="5"/>
      <c r="I50" s="5"/>
    </row>
    <row r="51" spans="5:9">
      <c r="G51" s="12"/>
    </row>
    <row r="52" spans="5:9">
      <c r="E52" s="5"/>
    </row>
    <row r="53" spans="5:9">
      <c r="G53" s="15"/>
      <c r="H53" s="13"/>
      <c r="I53" s="13"/>
    </row>
    <row r="54" spans="5:9">
      <c r="E54" s="6"/>
      <c r="G54" s="15"/>
      <c r="H54" s="13"/>
      <c r="I54" s="13"/>
    </row>
    <row r="55" spans="5:9">
      <c r="E55" s="6"/>
    </row>
    <row r="56" spans="5:9">
      <c r="E56" s="6"/>
    </row>
    <row r="58" spans="5:9">
      <c r="E58" s="5"/>
    </row>
    <row r="60" spans="5:9">
      <c r="E60" s="6"/>
    </row>
    <row r="61" spans="5:9">
      <c r="E61" s="6"/>
    </row>
    <row r="62" spans="5:9">
      <c r="E62" s="6"/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&amp;CHCR RF/IF FRONT-END POWER CONSUMPTION - &amp;"Verdana,Bold"PHASE 0/A</oddHeader>
    <oddFooter>&amp;L&amp;BUCAR/NCAR Confidential&amp;B&amp;C&amp;D&amp;RPage &amp;P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M46"/>
  <sheetViews>
    <sheetView view="pageLayout" zoomScale="125" workbookViewId="0">
      <selection activeCell="M17" sqref="M17:M21"/>
    </sheetView>
  </sheetViews>
  <sheetFormatPr baseColWidth="10" defaultRowHeight="11"/>
  <cols>
    <col min="1" max="1" width="12.7109375" style="16" customWidth="1"/>
    <col min="2" max="2" width="12" style="16" customWidth="1"/>
    <col min="3" max="3" width="15.5703125" style="16" customWidth="1"/>
    <col min="4" max="4" width="4.7109375" style="16" customWidth="1"/>
    <col min="5" max="5" width="12.5703125" style="16" customWidth="1"/>
    <col min="6" max="6" width="12.28515625" style="16" customWidth="1"/>
    <col min="7" max="7" width="13.7109375" style="16" customWidth="1"/>
    <col min="8" max="8" width="14.28515625" style="16" customWidth="1"/>
    <col min="9" max="12" width="10.7109375" style="16"/>
    <col min="13" max="13" width="14" style="16" customWidth="1"/>
    <col min="14" max="16384" width="10.7109375" style="16"/>
  </cols>
  <sheetData>
    <row r="2" spans="1:12">
      <c r="A2" s="1" t="s">
        <v>14</v>
      </c>
      <c r="B2" s="2"/>
      <c r="C2" s="2"/>
      <c r="I2" s="2"/>
    </row>
    <row r="3" spans="1:12">
      <c r="A3" s="2"/>
      <c r="B3" s="2"/>
      <c r="C3" s="2"/>
      <c r="I3" s="1" t="s">
        <v>15</v>
      </c>
      <c r="J3" s="2"/>
      <c r="K3" s="2"/>
      <c r="L3" s="2"/>
    </row>
    <row r="4" spans="1:12">
      <c r="A4" s="4" t="s">
        <v>32</v>
      </c>
      <c r="B4" s="4" t="s">
        <v>34</v>
      </c>
      <c r="C4" s="3" t="s">
        <v>36</v>
      </c>
      <c r="E4" s="10" t="s">
        <v>50</v>
      </c>
      <c r="F4" s="10" t="s">
        <v>34</v>
      </c>
      <c r="G4" s="11" t="s">
        <v>53</v>
      </c>
      <c r="I4" s="3" t="s">
        <v>27</v>
      </c>
      <c r="J4" s="3" t="s">
        <v>16</v>
      </c>
      <c r="K4" s="3" t="s">
        <v>57</v>
      </c>
      <c r="L4" s="2"/>
    </row>
    <row r="5" spans="1:12">
      <c r="A5" s="2"/>
      <c r="B5" s="2" t="s">
        <v>35</v>
      </c>
      <c r="C5" s="6" t="s">
        <v>33</v>
      </c>
      <c r="E5" s="2"/>
      <c r="F5" s="2" t="s">
        <v>35</v>
      </c>
      <c r="G5" s="6" t="s">
        <v>55</v>
      </c>
      <c r="I5" s="2">
        <v>5</v>
      </c>
      <c r="J5" s="2">
        <f>(C13*C14+C19*C20+C25*C26+G45*G46)/1000</f>
        <v>1.45</v>
      </c>
      <c r="K5" s="2">
        <f>J5*5</f>
        <v>7.25</v>
      </c>
      <c r="L5" s="5"/>
    </row>
    <row r="6" spans="1:12">
      <c r="A6" s="2"/>
      <c r="B6" s="2" t="s">
        <v>37</v>
      </c>
      <c r="C6" s="6">
        <v>12</v>
      </c>
      <c r="E6" s="2"/>
      <c r="F6" s="2" t="s">
        <v>37</v>
      </c>
      <c r="G6" s="6">
        <v>15</v>
      </c>
      <c r="I6" s="2">
        <v>8</v>
      </c>
      <c r="J6" s="1">
        <f>(C31*C32+G19*G20)/1000</f>
        <v>1.56</v>
      </c>
      <c r="K6" s="2">
        <f>J6*8</f>
        <v>12.48</v>
      </c>
      <c r="L6" s="5"/>
    </row>
    <row r="7" spans="1:12">
      <c r="A7" s="2"/>
      <c r="B7" s="2" t="s">
        <v>38</v>
      </c>
      <c r="C7" s="6">
        <v>75</v>
      </c>
      <c r="E7" s="2"/>
      <c r="F7" s="2" t="s">
        <v>38</v>
      </c>
      <c r="G7" s="6">
        <v>300</v>
      </c>
      <c r="I7" s="2">
        <v>12</v>
      </c>
      <c r="J7" s="2">
        <f>(C7*C8+G13*G14+G37*G38)/1000</f>
        <v>1.125</v>
      </c>
      <c r="K7" s="2">
        <f>J7*I7</f>
        <v>13.5</v>
      </c>
      <c r="L7" s="2"/>
    </row>
    <row r="8" spans="1:12">
      <c r="A8" s="2"/>
      <c r="B8" s="2" t="s">
        <v>39</v>
      </c>
      <c r="C8" s="6">
        <v>3</v>
      </c>
      <c r="E8" s="2"/>
      <c r="F8" s="2" t="s">
        <v>39</v>
      </c>
      <c r="G8" s="6">
        <v>1</v>
      </c>
      <c r="I8" s="2">
        <v>15</v>
      </c>
      <c r="J8" s="2">
        <f>(C37*C38+G7*G8+G25*G26+G31*G32)/1000</f>
        <v>3.2</v>
      </c>
      <c r="K8" s="2">
        <f>J8*I8</f>
        <v>48</v>
      </c>
      <c r="L8" s="2"/>
    </row>
    <row r="9" spans="1:12">
      <c r="A9" s="2"/>
      <c r="B9" s="2"/>
      <c r="C9" s="6"/>
      <c r="I9" s="16">
        <v>28</v>
      </c>
      <c r="J9" s="16">
        <f>G42*G43/1000</f>
        <v>1.35</v>
      </c>
      <c r="K9" s="16">
        <f>I9*J9</f>
        <v>37.800000000000004</v>
      </c>
      <c r="L9" s="2"/>
    </row>
    <row r="10" spans="1:12">
      <c r="A10" s="10" t="s">
        <v>40</v>
      </c>
      <c r="B10" s="10" t="s">
        <v>34</v>
      </c>
      <c r="C10" s="11" t="s">
        <v>36</v>
      </c>
      <c r="E10" s="4" t="s">
        <v>9</v>
      </c>
      <c r="F10" s="4" t="s">
        <v>34</v>
      </c>
      <c r="G10" s="3" t="s">
        <v>36</v>
      </c>
      <c r="I10" s="7" t="s">
        <v>57</v>
      </c>
      <c r="J10" s="8"/>
      <c r="K10" s="9">
        <f>J5*I5+J6*I6+J7*I7+J8*I8+I9*J9</f>
        <v>119.03</v>
      </c>
      <c r="L10" s="1"/>
    </row>
    <row r="11" spans="1:12">
      <c r="A11" s="2"/>
      <c r="B11" s="2" t="s">
        <v>35</v>
      </c>
      <c r="C11" s="6" t="s">
        <v>41</v>
      </c>
      <c r="E11" s="2"/>
      <c r="F11" s="2" t="s">
        <v>35</v>
      </c>
      <c r="G11" s="6" t="s">
        <v>10</v>
      </c>
      <c r="L11" s="2"/>
    </row>
    <row r="12" spans="1:12">
      <c r="A12" s="2"/>
      <c r="B12" s="2" t="s">
        <v>37</v>
      </c>
      <c r="C12" s="6">
        <v>5</v>
      </c>
      <c r="E12" s="2"/>
      <c r="F12" s="2" t="s">
        <v>37</v>
      </c>
      <c r="G12" s="6">
        <v>12</v>
      </c>
      <c r="I12" s="16" t="s">
        <v>84</v>
      </c>
    </row>
    <row r="13" spans="1:12">
      <c r="A13" s="2"/>
      <c r="B13" s="2" t="s">
        <v>38</v>
      </c>
      <c r="C13" s="6">
        <v>100</v>
      </c>
      <c r="E13" s="2"/>
      <c r="F13" s="2" t="s">
        <v>38</v>
      </c>
      <c r="G13" s="6">
        <v>100</v>
      </c>
    </row>
    <row r="14" spans="1:12">
      <c r="A14" s="2"/>
      <c r="B14" s="2" t="s">
        <v>39</v>
      </c>
      <c r="C14" s="6">
        <v>3</v>
      </c>
      <c r="E14" s="2"/>
      <c r="F14" s="2" t="s">
        <v>39</v>
      </c>
      <c r="G14" s="6">
        <v>1</v>
      </c>
    </row>
    <row r="15" spans="1:12">
      <c r="A15" s="2"/>
      <c r="B15" s="2"/>
      <c r="C15" s="6"/>
      <c r="E15" s="2"/>
      <c r="F15" s="2"/>
      <c r="G15" s="2"/>
    </row>
    <row r="16" spans="1:12">
      <c r="A16" s="10" t="s">
        <v>42</v>
      </c>
      <c r="B16" s="10" t="s">
        <v>34</v>
      </c>
      <c r="C16" s="11" t="s">
        <v>36</v>
      </c>
      <c r="E16" s="10" t="s">
        <v>51</v>
      </c>
      <c r="F16" s="10" t="s">
        <v>34</v>
      </c>
      <c r="G16" s="11" t="s">
        <v>11</v>
      </c>
      <c r="I16" s="1" t="s">
        <v>17</v>
      </c>
      <c r="J16" s="2"/>
      <c r="K16" s="2"/>
      <c r="L16" s="2"/>
    </row>
    <row r="17" spans="1:13">
      <c r="A17" s="2"/>
      <c r="B17" s="2" t="s">
        <v>35</v>
      </c>
      <c r="C17" s="6" t="s">
        <v>43</v>
      </c>
      <c r="E17" s="2"/>
      <c r="F17" s="2" t="s">
        <v>35</v>
      </c>
      <c r="G17" s="6" t="s">
        <v>31</v>
      </c>
      <c r="I17" s="3" t="s">
        <v>66</v>
      </c>
      <c r="J17" s="3" t="s">
        <v>67</v>
      </c>
      <c r="K17" s="3" t="s">
        <v>56</v>
      </c>
      <c r="L17" s="3" t="s">
        <v>68</v>
      </c>
      <c r="M17" s="3" t="s">
        <v>70</v>
      </c>
    </row>
    <row r="18" spans="1:13">
      <c r="A18" s="2"/>
      <c r="B18" s="2" t="s">
        <v>37</v>
      </c>
      <c r="C18" s="6">
        <v>5</v>
      </c>
      <c r="E18" s="2"/>
      <c r="F18" s="2" t="s">
        <v>37</v>
      </c>
      <c r="G18" s="6">
        <v>8</v>
      </c>
      <c r="I18" s="2">
        <v>5</v>
      </c>
      <c r="J18" s="2">
        <f>K5</f>
        <v>7.25</v>
      </c>
      <c r="K18" s="12">
        <v>0.84</v>
      </c>
      <c r="L18" s="2">
        <f>J18/K18</f>
        <v>8.6309523809523814</v>
      </c>
      <c r="M18" s="16">
        <v>20</v>
      </c>
    </row>
    <row r="19" spans="1:13">
      <c r="A19" s="2"/>
      <c r="B19" s="2" t="s">
        <v>38</v>
      </c>
      <c r="C19" s="6">
        <v>100</v>
      </c>
      <c r="E19" s="2"/>
      <c r="F19" s="2" t="s">
        <v>38</v>
      </c>
      <c r="G19" s="6">
        <v>1500</v>
      </c>
      <c r="I19" s="2">
        <v>8</v>
      </c>
      <c r="J19" s="2">
        <f>K6</f>
        <v>12.48</v>
      </c>
      <c r="K19" s="12">
        <v>0.85</v>
      </c>
      <c r="L19" s="2">
        <f>J19/K19</f>
        <v>14.682352941176472</v>
      </c>
      <c r="M19" s="16">
        <v>50</v>
      </c>
    </row>
    <row r="20" spans="1:13">
      <c r="A20" s="2"/>
      <c r="B20" s="2" t="s">
        <v>39</v>
      </c>
      <c r="C20" s="6">
        <v>1</v>
      </c>
      <c r="E20" s="2"/>
      <c r="F20" s="2" t="s">
        <v>39</v>
      </c>
      <c r="G20" s="6">
        <v>1</v>
      </c>
      <c r="I20" s="2">
        <v>12</v>
      </c>
      <c r="J20" s="2">
        <f>K7</f>
        <v>13.5</v>
      </c>
      <c r="K20" s="14">
        <v>0.85799999999999998</v>
      </c>
      <c r="L20" s="2">
        <f>J20/K20</f>
        <v>15.734265734265735</v>
      </c>
      <c r="M20" s="16">
        <v>50</v>
      </c>
    </row>
    <row r="21" spans="1:13">
      <c r="A21" s="2"/>
      <c r="B21" s="2"/>
      <c r="C21" s="6"/>
      <c r="E21" s="2"/>
      <c r="F21" s="2"/>
      <c r="G21" s="6"/>
      <c r="I21" s="2">
        <v>15</v>
      </c>
      <c r="J21" s="2">
        <f>K8</f>
        <v>48</v>
      </c>
      <c r="K21" s="12">
        <v>0.85</v>
      </c>
      <c r="L21" s="2">
        <f>J21/K21</f>
        <v>56.470588235294116</v>
      </c>
      <c r="M21" s="16">
        <v>100</v>
      </c>
    </row>
    <row r="22" spans="1:13">
      <c r="A22" s="10" t="s">
        <v>44</v>
      </c>
      <c r="B22" s="10" t="s">
        <v>34</v>
      </c>
      <c r="C22" s="11" t="s">
        <v>45</v>
      </c>
      <c r="E22" s="10" t="s">
        <v>51</v>
      </c>
      <c r="F22" s="10" t="s">
        <v>34</v>
      </c>
      <c r="G22" s="11" t="s">
        <v>11</v>
      </c>
      <c r="I22" s="16">
        <f>I9</f>
        <v>28</v>
      </c>
      <c r="J22" s="16">
        <f>K9</f>
        <v>37.800000000000004</v>
      </c>
      <c r="K22" s="17">
        <v>1</v>
      </c>
      <c r="L22" s="16">
        <f>J22/K22</f>
        <v>37.800000000000004</v>
      </c>
    </row>
    <row r="23" spans="1:13">
      <c r="A23" s="2"/>
      <c r="B23" s="2" t="s">
        <v>35</v>
      </c>
      <c r="C23" s="6" t="s">
        <v>46</v>
      </c>
      <c r="E23" s="2"/>
      <c r="F23" s="2" t="s">
        <v>35</v>
      </c>
      <c r="G23" s="6" t="s">
        <v>31</v>
      </c>
      <c r="I23" s="7" t="s">
        <v>69</v>
      </c>
      <c r="J23" s="8"/>
      <c r="K23" s="8"/>
      <c r="L23" s="9">
        <f>SUM(L18:L22)</f>
        <v>133.31815929168872</v>
      </c>
    </row>
    <row r="24" spans="1:13">
      <c r="A24" s="2"/>
      <c r="B24" s="2" t="s">
        <v>37</v>
      </c>
      <c r="C24" s="6">
        <v>5</v>
      </c>
      <c r="E24" s="2"/>
      <c r="F24" s="2" t="s">
        <v>37</v>
      </c>
      <c r="G24" s="6">
        <v>15</v>
      </c>
      <c r="I24" s="2"/>
      <c r="J24" s="2"/>
      <c r="K24" s="2"/>
      <c r="L24" s="2"/>
    </row>
    <row r="25" spans="1:13">
      <c r="A25" s="2"/>
      <c r="B25" s="2" t="s">
        <v>38</v>
      </c>
      <c r="C25" s="6">
        <v>200</v>
      </c>
      <c r="E25" s="2"/>
      <c r="F25" s="2" t="s">
        <v>38</v>
      </c>
      <c r="G25" s="6">
        <v>300</v>
      </c>
      <c r="I25" s="2" t="s">
        <v>85</v>
      </c>
      <c r="J25" s="2"/>
      <c r="K25" s="2"/>
      <c r="L25" s="2"/>
    </row>
    <row r="26" spans="1:13">
      <c r="A26" s="2"/>
      <c r="B26" s="2" t="s">
        <v>39</v>
      </c>
      <c r="C26" s="6">
        <v>3</v>
      </c>
      <c r="E26" s="2"/>
      <c r="F26" s="2" t="s">
        <v>39</v>
      </c>
      <c r="G26" s="6">
        <v>1</v>
      </c>
    </row>
    <row r="27" spans="1:13">
      <c r="A27" s="2"/>
      <c r="B27" s="2"/>
      <c r="C27" s="6"/>
      <c r="E27" s="2"/>
      <c r="F27" s="2"/>
      <c r="G27" s="2"/>
    </row>
    <row r="28" spans="1:13">
      <c r="A28" s="10" t="s">
        <v>47</v>
      </c>
      <c r="B28" s="10" t="s">
        <v>34</v>
      </c>
      <c r="C28" s="11" t="s">
        <v>45</v>
      </c>
      <c r="E28" s="10" t="s">
        <v>12</v>
      </c>
      <c r="F28" s="10" t="s">
        <v>34</v>
      </c>
      <c r="G28" s="11" t="s">
        <v>13</v>
      </c>
    </row>
    <row r="29" spans="1:13">
      <c r="A29" s="2"/>
      <c r="B29" s="2" t="s">
        <v>35</v>
      </c>
      <c r="C29" s="6" t="s">
        <v>48</v>
      </c>
      <c r="E29" s="2"/>
      <c r="F29" s="2" t="s">
        <v>35</v>
      </c>
      <c r="G29" s="6" t="s">
        <v>26</v>
      </c>
      <c r="I29" s="1" t="s">
        <v>5</v>
      </c>
      <c r="J29" s="2"/>
      <c r="K29" s="2"/>
      <c r="L29" s="2"/>
    </row>
    <row r="30" spans="1:13">
      <c r="A30" s="2"/>
      <c r="B30" s="2" t="s">
        <v>37</v>
      </c>
      <c r="C30" s="6">
        <v>8</v>
      </c>
      <c r="E30" s="2"/>
      <c r="F30" s="2" t="s">
        <v>37</v>
      </c>
      <c r="G30" s="6">
        <v>15</v>
      </c>
      <c r="I30" s="3" t="s">
        <v>6</v>
      </c>
      <c r="J30" s="3" t="s">
        <v>18</v>
      </c>
      <c r="K30" s="3" t="s">
        <v>19</v>
      </c>
      <c r="L30" s="3" t="s">
        <v>20</v>
      </c>
    </row>
    <row r="31" spans="1:13">
      <c r="A31" s="2"/>
      <c r="B31" s="2" t="s">
        <v>38</v>
      </c>
      <c r="C31" s="6">
        <v>30</v>
      </c>
      <c r="E31" s="2"/>
      <c r="F31" s="2" t="s">
        <v>38</v>
      </c>
      <c r="G31" s="6">
        <v>2000</v>
      </c>
      <c r="H31" s="16" t="s">
        <v>87</v>
      </c>
      <c r="I31" s="2">
        <v>200</v>
      </c>
      <c r="J31" s="12">
        <v>0.88</v>
      </c>
      <c r="K31" s="2">
        <f>I31*J31</f>
        <v>176</v>
      </c>
      <c r="L31" s="1">
        <f>L23/K31*100</f>
        <v>75.748954143004951</v>
      </c>
    </row>
    <row r="32" spans="1:13">
      <c r="A32" s="2"/>
      <c r="B32" s="2" t="s">
        <v>39</v>
      </c>
      <c r="C32" s="6">
        <v>2</v>
      </c>
      <c r="E32" s="2"/>
      <c r="F32" s="2" t="s">
        <v>39</v>
      </c>
      <c r="G32" s="6">
        <v>1</v>
      </c>
      <c r="I32" s="2"/>
      <c r="J32" s="2"/>
      <c r="K32" s="2"/>
      <c r="L32" s="2"/>
    </row>
    <row r="33" spans="1:12">
      <c r="A33" s="2"/>
      <c r="B33" s="2"/>
      <c r="C33" s="6"/>
      <c r="I33" s="2"/>
      <c r="J33" s="7" t="s">
        <v>21</v>
      </c>
      <c r="K33" s="8"/>
      <c r="L33" s="9">
        <f>K31</f>
        <v>176</v>
      </c>
    </row>
    <row r="34" spans="1:12">
      <c r="A34" s="10" t="s">
        <v>49</v>
      </c>
      <c r="B34" s="10" t="s">
        <v>34</v>
      </c>
      <c r="C34" s="11" t="s">
        <v>52</v>
      </c>
      <c r="E34" s="10" t="s">
        <v>23</v>
      </c>
      <c r="F34" s="10" t="s">
        <v>34</v>
      </c>
      <c r="G34" s="11" t="s">
        <v>24</v>
      </c>
      <c r="I34" s="2"/>
      <c r="J34" s="7" t="s">
        <v>86</v>
      </c>
      <c r="K34" s="8"/>
      <c r="L34" s="9">
        <f>K31-L23</f>
        <v>42.681840708311285</v>
      </c>
    </row>
    <row r="35" spans="1:12">
      <c r="A35" s="2"/>
      <c r="B35" s="2" t="s">
        <v>35</v>
      </c>
      <c r="C35" s="6" t="s">
        <v>54</v>
      </c>
      <c r="E35" s="2"/>
      <c r="F35" s="2" t="s">
        <v>35</v>
      </c>
      <c r="G35" s="6" t="s">
        <v>25</v>
      </c>
    </row>
    <row r="36" spans="1:12">
      <c r="A36" s="2"/>
      <c r="B36" s="2" t="s">
        <v>37</v>
      </c>
      <c r="C36" s="6">
        <v>15</v>
      </c>
      <c r="E36" s="2"/>
      <c r="F36" s="2" t="s">
        <v>37</v>
      </c>
      <c r="G36" s="6">
        <v>12</v>
      </c>
    </row>
    <row r="37" spans="1:12">
      <c r="A37" s="2"/>
      <c r="B37" s="2" t="s">
        <v>38</v>
      </c>
      <c r="C37" s="6">
        <v>600</v>
      </c>
      <c r="E37" s="2"/>
      <c r="F37" s="2" t="s">
        <v>38</v>
      </c>
      <c r="G37" s="6">
        <v>800</v>
      </c>
    </row>
    <row r="38" spans="1:12">
      <c r="A38" s="2"/>
      <c r="B38" s="2" t="s">
        <v>39</v>
      </c>
      <c r="C38" s="6">
        <v>1</v>
      </c>
      <c r="E38" s="2"/>
      <c r="F38" s="2" t="s">
        <v>39</v>
      </c>
      <c r="G38" s="6">
        <v>1</v>
      </c>
    </row>
    <row r="39" spans="1:12">
      <c r="A39" s="2"/>
      <c r="B39" s="2"/>
      <c r="C39" s="2"/>
    </row>
    <row r="40" spans="1:12">
      <c r="E40" s="10" t="s">
        <v>82</v>
      </c>
      <c r="F40" s="10" t="s">
        <v>34</v>
      </c>
      <c r="G40" s="11" t="s">
        <v>81</v>
      </c>
    </row>
    <row r="41" spans="1:12">
      <c r="F41" s="2" t="s">
        <v>37</v>
      </c>
      <c r="G41" s="16">
        <v>28</v>
      </c>
    </row>
    <row r="42" spans="1:12">
      <c r="F42" s="2" t="s">
        <v>38</v>
      </c>
      <c r="G42" s="16">
        <v>150</v>
      </c>
      <c r="H42" s="16" t="s">
        <v>83</v>
      </c>
    </row>
    <row r="43" spans="1:12">
      <c r="F43" s="2" t="s">
        <v>39</v>
      </c>
      <c r="G43" s="16">
        <v>9</v>
      </c>
    </row>
    <row r="44" spans="1:12">
      <c r="F44" s="2" t="s">
        <v>37</v>
      </c>
      <c r="G44" s="16">
        <v>5</v>
      </c>
    </row>
    <row r="45" spans="1:12">
      <c r="A45" s="2"/>
      <c r="B45" s="2"/>
      <c r="C45" s="2"/>
      <c r="F45" s="2" t="s">
        <v>38</v>
      </c>
      <c r="G45" s="16">
        <v>50</v>
      </c>
    </row>
    <row r="46" spans="1:12">
      <c r="F46" s="2" t="s">
        <v>39</v>
      </c>
      <c r="G46" s="16">
        <v>9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&amp;CHCR RF/IF FRONT-END POWER CONSUMPTON - &amp;"Verdana,Bold"PHASE B</oddHeader>
    <oddFooter>&amp;L&amp;BUCAR/NCAR Confidential&amp;B&amp;C&amp;D&amp;RPage &amp;P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 A</vt:lpstr>
      <vt:lpstr>Phase B</vt:lpstr>
      <vt:lpstr>Phase 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Peisang Tsai</dc:creator>
  <cp:lastModifiedBy>ptsai</cp:lastModifiedBy>
  <cp:lastPrinted>2010-01-21T22:13:19Z</cp:lastPrinted>
  <dcterms:created xsi:type="dcterms:W3CDTF">2009-07-16T17:24:37Z</dcterms:created>
  <dcterms:modified xsi:type="dcterms:W3CDTF">2010-06-01T19:06:06Z</dcterms:modified>
</cp:coreProperties>
</file>