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\Documents\Studium\Bachelorarbeit\Programme\"/>
    </mc:Choice>
  </mc:AlternateContent>
  <bookViews>
    <workbookView xWindow="0" yWindow="0" windowWidth="23040" windowHeight="7932" activeTab="1"/>
  </bookViews>
  <sheets>
    <sheet name="German" sheetId="1" r:id="rId1"/>
    <sheet name="Englis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2" i="2"/>
  <c r="B19" i="2"/>
  <c r="E1" i="2"/>
  <c r="E3" i="2" s="1"/>
  <c r="E10" i="2" l="1"/>
  <c r="E11" i="2" s="1"/>
  <c r="E12" i="2" s="1"/>
  <c r="B20" i="2" s="1"/>
  <c r="B18" i="2" s="1"/>
  <c r="B25" i="2" s="1"/>
  <c r="E6" i="2"/>
  <c r="E7" i="2" s="1"/>
  <c r="B21" i="2" s="1"/>
  <c r="B19" i="1"/>
  <c r="B24" i="1"/>
  <c r="B22" i="1" s="1"/>
  <c r="E1" i="1"/>
  <c r="E3" i="1" s="1"/>
  <c r="E10" i="1" l="1"/>
  <c r="E11" i="1" s="1"/>
  <c r="E12" i="1" s="1"/>
  <c r="B20" i="1" s="1"/>
  <c r="E6" i="1"/>
  <c r="E7" i="1" s="1"/>
  <c r="B21" i="1" s="1"/>
  <c r="B18" i="1" l="1"/>
  <c r="B25" i="1" s="1"/>
</calcChain>
</file>

<file path=xl/sharedStrings.xml><?xml version="1.0" encoding="utf-8"?>
<sst xmlns="http://schemas.openxmlformats.org/spreadsheetml/2006/main" count="84" uniqueCount="43">
  <si>
    <t xml:space="preserve">Konzentration DNA </t>
  </si>
  <si>
    <t>ng/µl</t>
  </si>
  <si>
    <t xml:space="preserve">eingesetztes Volumen DNA </t>
  </si>
  <si>
    <t>µl</t>
  </si>
  <si>
    <t>ng</t>
  </si>
  <si>
    <t>Masse DNA im eingesetzen Volumen</t>
  </si>
  <si>
    <t>Länge DNA</t>
  </si>
  <si>
    <t>bp</t>
  </si>
  <si>
    <t>Stoffmenge DNA im eingesetzten Volumen</t>
  </si>
  <si>
    <t>pmol</t>
  </si>
  <si>
    <t>Konzentration Cas9</t>
  </si>
  <si>
    <t>pmol/µl</t>
  </si>
  <si>
    <t>für Verdau benötigte Stoffmenge an cas9</t>
  </si>
  <si>
    <t>Volumen Cas9</t>
  </si>
  <si>
    <t>Konzentration sgRNA</t>
  </si>
  <si>
    <t>für Verdau benötigte Stoffmenge an sgRNA</t>
  </si>
  <si>
    <t>Länge sgRNA</t>
  </si>
  <si>
    <t>benötigte Masse sgRNA</t>
  </si>
  <si>
    <t>Volumen sgRNA</t>
  </si>
  <si>
    <t>Nukleasefreies Wasser</t>
  </si>
  <si>
    <t>NEBuffer r3.1</t>
  </si>
  <si>
    <t>sgRNA</t>
  </si>
  <si>
    <t>Cas9-Nuklease</t>
  </si>
  <si>
    <t>gesamt</t>
  </si>
  <si>
    <t>Volumina pro Ansatz</t>
  </si>
  <si>
    <t>DNA-Target</t>
  </si>
  <si>
    <t>DNA volume</t>
  </si>
  <si>
    <t>DNA length</t>
  </si>
  <si>
    <t>sgRNA length</t>
  </si>
  <si>
    <t>sgRNA concentration</t>
  </si>
  <si>
    <t>Cas9 concentration</t>
  </si>
  <si>
    <t>DNA concentration</t>
  </si>
  <si>
    <t>volume per reaction</t>
  </si>
  <si>
    <t>nucleasefree water</t>
  </si>
  <si>
    <t>Cas9</t>
  </si>
  <si>
    <t>total</t>
  </si>
  <si>
    <t>DNA mass per volume</t>
  </si>
  <si>
    <t>Amount of DNA in the volume used</t>
  </si>
  <si>
    <t>Volume Cas9</t>
  </si>
  <si>
    <t>amount of Cas9  needed for cleavage</t>
  </si>
  <si>
    <t>amount of sgRNA required for cleavage</t>
  </si>
  <si>
    <t>required mass sgRNA</t>
  </si>
  <si>
    <t>Volume sgRNA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</si>
</sst>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0" borderId="4" xfId="0" applyNumberFormat="1" applyBorder="1"/>
    <xf numFmtId="2" fontId="0" fillId="2" borderId="5" xfId="0" applyNumberFormat="1" applyFill="1" applyBorder="1"/>
    <xf numFmtId="2" fontId="0" fillId="2" borderId="4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2" fontId="0" fillId="2" borderId="6" xfId="0" applyNumberFormat="1" applyFill="1" applyBorder="1"/>
    <xf numFmtId="2" fontId="0" fillId="0" borderId="0" xfId="0" applyNumberFormat="1" applyBorder="1"/>
    <xf numFmtId="2" fontId="0" fillId="2" borderId="0" xfId="0" applyNumberFormat="1" applyFill="1" applyBorder="1"/>
    <xf numFmtId="2" fontId="0" fillId="3" borderId="0" xfId="0" applyNumberFormat="1" applyFill="1" applyBorder="1"/>
    <xf numFmtId="2" fontId="0" fillId="3" borderId="2" xfId="0" applyNumberFormat="1" applyFill="1" applyBorder="1"/>
    <xf numFmtId="2" fontId="0" fillId="2" borderId="7" xfId="0" applyNumberFormat="1" applyFill="1" applyBorder="1"/>
    <xf numFmtId="2" fontId="0" fillId="2" borderId="1" xfId="0" applyNumberFormat="1" applyFill="1" applyBorder="1"/>
    <xf numFmtId="2" fontId="0" fillId="2" borderId="8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5" sqref="A1:F25"/>
    </sheetView>
  </sheetViews>
  <sheetFormatPr baseColWidth="10" defaultRowHeight="14.4" x14ac:dyDescent="0.3"/>
  <cols>
    <col min="1" max="1" width="23.33203125" style="1" customWidth="1"/>
    <col min="2" max="3" width="11.5546875" style="1"/>
    <col min="4" max="4" width="36.21875" style="1" customWidth="1"/>
    <col min="5" max="16384" width="11.5546875" style="1"/>
  </cols>
  <sheetData>
    <row r="1" spans="1:6" x14ac:dyDescent="0.3">
      <c r="A1" s="4" t="s">
        <v>0</v>
      </c>
      <c r="B1" s="5">
        <v>88.8</v>
      </c>
      <c r="C1" s="6" t="s">
        <v>1</v>
      </c>
      <c r="D1" s="7" t="s">
        <v>5</v>
      </c>
      <c r="E1" s="8">
        <f>B1*B2</f>
        <v>266.39999999999998</v>
      </c>
      <c r="F1" s="9" t="s">
        <v>4</v>
      </c>
    </row>
    <row r="2" spans="1:6" x14ac:dyDescent="0.3">
      <c r="A2" s="10" t="s">
        <v>2</v>
      </c>
      <c r="B2" s="11">
        <v>3</v>
      </c>
      <c r="C2" s="3" t="s">
        <v>3</v>
      </c>
      <c r="D2" s="12"/>
      <c r="E2" s="12"/>
      <c r="F2" s="3"/>
    </row>
    <row r="3" spans="1:6" x14ac:dyDescent="0.3">
      <c r="A3" s="10" t="s">
        <v>6</v>
      </c>
      <c r="B3" s="11">
        <v>2112</v>
      </c>
      <c r="C3" s="3" t="s">
        <v>7</v>
      </c>
      <c r="D3" s="12" t="s">
        <v>8</v>
      </c>
      <c r="E3" s="13">
        <f>ROUND(((E1*(10^(-9)))/((B3*617.96)+36.04))/(10^(-12)),2)</f>
        <v>0.2</v>
      </c>
      <c r="F3" s="14" t="s">
        <v>9</v>
      </c>
    </row>
    <row r="4" spans="1:6" x14ac:dyDescent="0.3">
      <c r="A4" s="10"/>
      <c r="B4" s="12"/>
      <c r="C4" s="3"/>
      <c r="D4" s="12"/>
      <c r="E4" s="12"/>
      <c r="F4" s="3"/>
    </row>
    <row r="5" spans="1:6" x14ac:dyDescent="0.3">
      <c r="A5" s="10"/>
      <c r="B5" s="12"/>
      <c r="C5" s="3"/>
      <c r="D5" s="12"/>
      <c r="E5" s="12"/>
      <c r="F5" s="3"/>
    </row>
    <row r="6" spans="1:6" x14ac:dyDescent="0.3">
      <c r="A6" s="10" t="s">
        <v>10</v>
      </c>
      <c r="B6" s="11">
        <v>0.24</v>
      </c>
      <c r="C6" s="3" t="s">
        <v>11</v>
      </c>
      <c r="D6" s="12" t="s">
        <v>12</v>
      </c>
      <c r="E6" s="13">
        <f>ROUND(E3*10,2)</f>
        <v>2</v>
      </c>
      <c r="F6" s="14" t="s">
        <v>9</v>
      </c>
    </row>
    <row r="7" spans="1:6" x14ac:dyDescent="0.3">
      <c r="A7" s="10"/>
      <c r="B7" s="12"/>
      <c r="C7" s="3"/>
      <c r="D7" s="12" t="s">
        <v>13</v>
      </c>
      <c r="E7" s="13">
        <f>ROUND(E6/B6,2)</f>
        <v>8.33</v>
      </c>
      <c r="F7" s="14" t="s">
        <v>3</v>
      </c>
    </row>
    <row r="8" spans="1:6" x14ac:dyDescent="0.3">
      <c r="A8" s="10"/>
      <c r="B8" s="12"/>
      <c r="C8" s="3"/>
      <c r="D8" s="12"/>
      <c r="E8" s="12"/>
      <c r="F8" s="3"/>
    </row>
    <row r="9" spans="1:6" x14ac:dyDescent="0.3">
      <c r="A9" s="10"/>
      <c r="B9" s="12"/>
      <c r="C9" s="3"/>
      <c r="D9" s="12"/>
      <c r="E9" s="12"/>
      <c r="F9" s="3"/>
    </row>
    <row r="10" spans="1:6" x14ac:dyDescent="0.3">
      <c r="A10" s="10" t="s">
        <v>14</v>
      </c>
      <c r="B10" s="11">
        <v>41</v>
      </c>
      <c r="C10" s="3" t="s">
        <v>1</v>
      </c>
      <c r="D10" s="12" t="s">
        <v>15</v>
      </c>
      <c r="E10" s="13">
        <f>ROUND(E3*10,2)</f>
        <v>2</v>
      </c>
      <c r="F10" s="14" t="s">
        <v>9</v>
      </c>
    </row>
    <row r="11" spans="1:6" x14ac:dyDescent="0.3">
      <c r="A11" s="10" t="s">
        <v>16</v>
      </c>
      <c r="B11" s="11">
        <v>101</v>
      </c>
      <c r="C11" s="3" t="s">
        <v>7</v>
      </c>
      <c r="D11" s="12" t="s">
        <v>17</v>
      </c>
      <c r="E11" s="13">
        <f>ROUND(((E10*10^(-12))*((B11*321.47)+18.02))/(10^(-9)),2)</f>
        <v>64.97</v>
      </c>
      <c r="F11" s="14" t="s">
        <v>4</v>
      </c>
    </row>
    <row r="12" spans="1:6" x14ac:dyDescent="0.3">
      <c r="A12" s="15"/>
      <c r="B12" s="16"/>
      <c r="C12" s="17"/>
      <c r="D12" s="16" t="s">
        <v>18</v>
      </c>
      <c r="E12" s="18">
        <f>ROUND(E11/B10,1)</f>
        <v>1.6</v>
      </c>
      <c r="F12" s="19" t="s">
        <v>3</v>
      </c>
    </row>
    <row r="16" spans="1:6" x14ac:dyDescent="0.3">
      <c r="A16" s="1" t="s">
        <v>24</v>
      </c>
      <c r="B16" s="1">
        <v>30</v>
      </c>
      <c r="C16" s="1" t="s">
        <v>3</v>
      </c>
    </row>
    <row r="18" spans="1:3" x14ac:dyDescent="0.3">
      <c r="A18" s="1" t="s">
        <v>19</v>
      </c>
      <c r="B18" s="1">
        <f>B22-(B19+B20+B21)</f>
        <v>14.07</v>
      </c>
      <c r="C18" s="1" t="s">
        <v>3</v>
      </c>
    </row>
    <row r="19" spans="1:3" x14ac:dyDescent="0.3">
      <c r="A19" s="1" t="s">
        <v>20</v>
      </c>
      <c r="B19" s="1">
        <f>B16/10</f>
        <v>3</v>
      </c>
      <c r="C19" s="1" t="s">
        <v>3</v>
      </c>
    </row>
    <row r="20" spans="1:3" x14ac:dyDescent="0.3">
      <c r="A20" s="1" t="s">
        <v>21</v>
      </c>
      <c r="B20" s="1">
        <f>E12</f>
        <v>1.6</v>
      </c>
      <c r="C20" s="1" t="s">
        <v>3</v>
      </c>
    </row>
    <row r="21" spans="1:3" x14ac:dyDescent="0.3">
      <c r="A21" s="2" t="s">
        <v>22</v>
      </c>
      <c r="B21" s="2">
        <f>E7</f>
        <v>8.33</v>
      </c>
      <c r="C21" s="2" t="s">
        <v>3</v>
      </c>
    </row>
    <row r="22" spans="1:3" x14ac:dyDescent="0.3">
      <c r="A22" s="1" t="s">
        <v>23</v>
      </c>
      <c r="B22" s="1">
        <f>B16-B24</f>
        <v>27</v>
      </c>
      <c r="C22" s="1" t="s">
        <v>3</v>
      </c>
    </row>
    <row r="24" spans="1:3" x14ac:dyDescent="0.3">
      <c r="A24" s="2" t="s">
        <v>25</v>
      </c>
      <c r="B24" s="2">
        <f>B2</f>
        <v>3</v>
      </c>
      <c r="C24" s="2" t="s">
        <v>3</v>
      </c>
    </row>
    <row r="25" spans="1:3" x14ac:dyDescent="0.3">
      <c r="A25" s="1" t="s">
        <v>23</v>
      </c>
      <c r="B25" s="1">
        <f>B18+B19+B20+B21+B24</f>
        <v>30</v>
      </c>
      <c r="C25" s="1" t="s">
        <v>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8" sqref="E18"/>
    </sheetView>
  </sheetViews>
  <sheetFormatPr baseColWidth="10" defaultRowHeight="14.4" x14ac:dyDescent="0.3"/>
  <cols>
    <col min="1" max="1" width="24.33203125" customWidth="1"/>
    <col min="4" max="4" width="38.21875" customWidth="1"/>
  </cols>
  <sheetData>
    <row r="1" spans="1:6" x14ac:dyDescent="0.3">
      <c r="A1" s="4" t="s">
        <v>31</v>
      </c>
      <c r="B1" s="5">
        <v>88.8</v>
      </c>
      <c r="C1" s="6" t="s">
        <v>1</v>
      </c>
      <c r="D1" s="7" t="s">
        <v>36</v>
      </c>
      <c r="E1" s="8">
        <f>B1*B2</f>
        <v>266.39999999999998</v>
      </c>
      <c r="F1" s="9" t="s">
        <v>4</v>
      </c>
    </row>
    <row r="2" spans="1:6" x14ac:dyDescent="0.3">
      <c r="A2" s="10" t="s">
        <v>26</v>
      </c>
      <c r="B2" s="11">
        <v>3</v>
      </c>
      <c r="C2" s="3" t="s">
        <v>3</v>
      </c>
      <c r="D2" s="12"/>
      <c r="E2" s="12"/>
      <c r="F2" s="3"/>
    </row>
    <row r="3" spans="1:6" x14ac:dyDescent="0.3">
      <c r="A3" s="10" t="s">
        <v>27</v>
      </c>
      <c r="B3" s="11">
        <v>2112</v>
      </c>
      <c r="C3" s="3" t="s">
        <v>7</v>
      </c>
      <c r="D3" s="12" t="s">
        <v>37</v>
      </c>
      <c r="E3" s="13">
        <f>ROUND(((E1*(10^(-9)))/((B3*617.96)+36.04))/(10^(-12)),2)</f>
        <v>0.2</v>
      </c>
      <c r="F3" s="14" t="s">
        <v>9</v>
      </c>
    </row>
    <row r="4" spans="1:6" x14ac:dyDescent="0.3">
      <c r="A4" s="10"/>
      <c r="B4" s="12"/>
      <c r="C4" s="3"/>
      <c r="D4" s="12"/>
      <c r="E4" s="12"/>
      <c r="F4" s="3"/>
    </row>
    <row r="5" spans="1:6" x14ac:dyDescent="0.3">
      <c r="A5" s="10"/>
      <c r="B5" s="12"/>
      <c r="C5" s="3"/>
      <c r="D5" s="12"/>
      <c r="E5" s="12"/>
      <c r="F5" s="3"/>
    </row>
    <row r="6" spans="1:6" x14ac:dyDescent="0.3">
      <c r="A6" s="10" t="s">
        <v>30</v>
      </c>
      <c r="B6" s="11">
        <v>0.24</v>
      </c>
      <c r="C6" s="3" t="s">
        <v>11</v>
      </c>
      <c r="D6" s="12" t="s">
        <v>39</v>
      </c>
      <c r="E6" s="13">
        <f>ROUND(E3*10,2)</f>
        <v>2</v>
      </c>
      <c r="F6" s="14" t="s">
        <v>9</v>
      </c>
    </row>
    <row r="7" spans="1:6" x14ac:dyDescent="0.3">
      <c r="A7" s="10"/>
      <c r="B7" s="12"/>
      <c r="C7" s="3"/>
      <c r="D7" s="12" t="s">
        <v>38</v>
      </c>
      <c r="E7" s="13">
        <f>ROUND(E6/B6,2)</f>
        <v>8.33</v>
      </c>
      <c r="F7" s="14" t="s">
        <v>3</v>
      </c>
    </row>
    <row r="8" spans="1:6" x14ac:dyDescent="0.3">
      <c r="A8" s="10"/>
      <c r="B8" s="12"/>
      <c r="C8" s="3"/>
      <c r="D8" s="12"/>
      <c r="E8" s="12"/>
      <c r="F8" s="3"/>
    </row>
    <row r="9" spans="1:6" x14ac:dyDescent="0.3">
      <c r="A9" s="10"/>
      <c r="B9" s="12"/>
      <c r="C9" s="3"/>
      <c r="D9" s="12"/>
      <c r="E9" s="12"/>
      <c r="F9" s="3"/>
    </row>
    <row r="10" spans="1:6" x14ac:dyDescent="0.3">
      <c r="A10" s="10" t="s">
        <v>29</v>
      </c>
      <c r="B10" s="11">
        <v>41</v>
      </c>
      <c r="C10" s="3" t="s">
        <v>1</v>
      </c>
      <c r="D10" s="12" t="s">
        <v>40</v>
      </c>
      <c r="E10" s="13">
        <f>ROUND(E3*10,2)</f>
        <v>2</v>
      </c>
      <c r="F10" s="14" t="s">
        <v>9</v>
      </c>
    </row>
    <row r="11" spans="1:6" x14ac:dyDescent="0.3">
      <c r="A11" s="10" t="s">
        <v>28</v>
      </c>
      <c r="B11" s="11">
        <v>101</v>
      </c>
      <c r="C11" s="3" t="s">
        <v>7</v>
      </c>
      <c r="D11" s="12" t="s">
        <v>41</v>
      </c>
      <c r="E11" s="13">
        <f>ROUND(((E10*10^(-12))*((B11*321.47)+18.02))/(10^(-9)),2)</f>
        <v>64.97</v>
      </c>
      <c r="F11" s="14" t="s">
        <v>4</v>
      </c>
    </row>
    <row r="12" spans="1:6" x14ac:dyDescent="0.3">
      <c r="A12" s="15"/>
      <c r="B12" s="16"/>
      <c r="C12" s="17"/>
      <c r="D12" s="16" t="s">
        <v>42</v>
      </c>
      <c r="E12" s="18">
        <f>ROUND(E11/B10,1)</f>
        <v>1.6</v>
      </c>
      <c r="F12" s="19" t="s">
        <v>3</v>
      </c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 t="s">
        <v>32</v>
      </c>
      <c r="B16" s="1">
        <v>30</v>
      </c>
      <c r="C16" s="1" t="s">
        <v>3</v>
      </c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 t="s">
        <v>33</v>
      </c>
      <c r="B18" s="1">
        <f>B22-(B19+B20+B21)</f>
        <v>14.07</v>
      </c>
      <c r="C18" s="1" t="s">
        <v>3</v>
      </c>
      <c r="D18" s="1"/>
      <c r="E18" s="1"/>
      <c r="F18" s="1"/>
    </row>
    <row r="19" spans="1:6" x14ac:dyDescent="0.3">
      <c r="A19" s="1" t="s">
        <v>20</v>
      </c>
      <c r="B19" s="1">
        <f>B16/10</f>
        <v>3</v>
      </c>
      <c r="C19" s="1" t="s">
        <v>3</v>
      </c>
      <c r="D19" s="1"/>
      <c r="E19" s="1"/>
      <c r="F19" s="1"/>
    </row>
    <row r="20" spans="1:6" x14ac:dyDescent="0.3">
      <c r="A20" s="1" t="s">
        <v>21</v>
      </c>
      <c r="B20" s="1">
        <f>E12</f>
        <v>1.6</v>
      </c>
      <c r="C20" s="1" t="s">
        <v>3</v>
      </c>
      <c r="D20" s="1"/>
      <c r="E20" s="1"/>
      <c r="F20" s="1"/>
    </row>
    <row r="21" spans="1:6" x14ac:dyDescent="0.3">
      <c r="A21" s="2" t="s">
        <v>34</v>
      </c>
      <c r="B21" s="2">
        <f>E7</f>
        <v>8.33</v>
      </c>
      <c r="C21" s="2" t="s">
        <v>3</v>
      </c>
      <c r="D21" s="1"/>
      <c r="E21" s="1"/>
      <c r="F21" s="1"/>
    </row>
    <row r="22" spans="1:6" x14ac:dyDescent="0.3">
      <c r="A22" s="1" t="s">
        <v>35</v>
      </c>
      <c r="B22" s="1">
        <f>B16-B24</f>
        <v>27</v>
      </c>
      <c r="C22" s="1" t="s">
        <v>3</v>
      </c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2" t="s">
        <v>25</v>
      </c>
      <c r="B24" s="2">
        <f>B2</f>
        <v>3</v>
      </c>
      <c r="C24" s="2" t="s">
        <v>3</v>
      </c>
      <c r="D24" s="1"/>
      <c r="E24" s="1"/>
      <c r="F24" s="1"/>
    </row>
    <row r="25" spans="1:6" x14ac:dyDescent="0.3">
      <c r="A25" s="1" t="s">
        <v>35</v>
      </c>
      <c r="B25" s="1">
        <f>B18+B19+B20+B21+B24</f>
        <v>30</v>
      </c>
      <c r="C25" s="1" t="s">
        <v>3</v>
      </c>
      <c r="D25" s="1"/>
      <c r="E25" s="1"/>
      <c r="F2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German</vt:lpstr>
      <vt:lpstr>English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Nauruschat</dc:creator>
  <cp:lastModifiedBy>Anna Nauruschat</cp:lastModifiedBy>
  <dcterms:created xsi:type="dcterms:W3CDTF">2023-05-17T08:36:57Z</dcterms:created>
  <dcterms:modified xsi:type="dcterms:W3CDTF">2023-08-08T06:37:30Z</dcterms:modified>
</cp:coreProperties>
</file>