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JessePresnell\Documents\"/>
    </mc:Choice>
  </mc:AlternateContent>
  <xr:revisionPtr revIDLastSave="0" documentId="13_ncr:1_{6C2113C0-FDAF-4320-AC6B-638180A98426}" xr6:coauthVersionLast="40" xr6:coauthVersionMax="40" xr10:uidLastSave="{00000000-0000-0000-0000-000000000000}"/>
  <bookViews>
    <workbookView xWindow="-120" yWindow="-120" windowWidth="29040" windowHeight="15840" xr2:uid="{1AA837F6-EFB2-4A5C-8B14-E3826F163D19}"/>
  </bookViews>
  <sheets>
    <sheet name="SEC Allocation" sheetId="1" r:id="rId1"/>
    <sheet name="State Council Memb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E2" i="1" l="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F79" i="1"/>
  <c r="D2" i="1"/>
  <c r="D3" i="1"/>
  <c r="F3" i="1" s="1"/>
  <c r="D4" i="1"/>
  <c r="D5" i="1"/>
  <c r="F5" i="1" s="1"/>
  <c r="D6" i="1"/>
  <c r="F6" i="1" s="1"/>
  <c r="D7" i="1"/>
  <c r="F7" i="1" s="1"/>
  <c r="D8" i="1"/>
  <c r="F8" i="1" s="1"/>
  <c r="D9" i="1"/>
  <c r="D10" i="1"/>
  <c r="D11" i="1"/>
  <c r="F11" i="1" s="1"/>
  <c r="D12" i="1"/>
  <c r="F12" i="1" s="1"/>
  <c r="D13" i="1"/>
  <c r="F13" i="1" s="1"/>
  <c r="D14" i="1"/>
  <c r="D15" i="1"/>
  <c r="D16" i="1"/>
  <c r="D17" i="1"/>
  <c r="D18" i="1"/>
  <c r="D19" i="1"/>
  <c r="F19" i="1" s="1"/>
  <c r="D20" i="1"/>
  <c r="F20" i="1" s="1"/>
  <c r="D21" i="1"/>
  <c r="F21" i="1" s="1"/>
  <c r="D22" i="1"/>
  <c r="D23" i="1"/>
  <c r="F23" i="1" s="1"/>
  <c r="D24" i="1"/>
  <c r="F24" i="1" s="1"/>
  <c r="D25" i="1"/>
  <c r="D26" i="1"/>
  <c r="D27" i="1"/>
  <c r="F27" i="1" s="1"/>
  <c r="D28" i="1"/>
  <c r="F28" i="1" s="1"/>
  <c r="D29" i="1"/>
  <c r="F29" i="1" s="1"/>
  <c r="D30" i="1"/>
  <c r="D31" i="1"/>
  <c r="F31" i="1" s="1"/>
  <c r="D32" i="1"/>
  <c r="F32" i="1" s="1"/>
  <c r="D33" i="1"/>
  <c r="D34" i="1"/>
  <c r="D35" i="1"/>
  <c r="F35" i="1" s="1"/>
  <c r="D36" i="1"/>
  <c r="D37" i="1"/>
  <c r="F37" i="1" s="1"/>
  <c r="D38" i="1"/>
  <c r="D39" i="1"/>
  <c r="F39" i="1" s="1"/>
  <c r="D40" i="1"/>
  <c r="F40" i="1" s="1"/>
  <c r="D41" i="1"/>
  <c r="D42" i="1"/>
  <c r="D43" i="1"/>
  <c r="F43" i="1" s="1"/>
  <c r="D44" i="1"/>
  <c r="D45" i="1"/>
  <c r="F45" i="1" s="1"/>
  <c r="D46" i="1"/>
  <c r="F46" i="1" s="1"/>
  <c r="D47" i="1"/>
  <c r="D48" i="1"/>
  <c r="D49" i="1"/>
  <c r="D50" i="1"/>
  <c r="F50" i="1" s="1"/>
  <c r="D51" i="1"/>
  <c r="F51" i="1" s="1"/>
  <c r="D52" i="1"/>
  <c r="F52" i="1" s="1"/>
  <c r="D53" i="1"/>
  <c r="F53" i="1" s="1"/>
  <c r="D54" i="1"/>
  <c r="D55" i="1"/>
  <c r="F55" i="1" s="1"/>
  <c r="D56" i="1"/>
  <c r="F56" i="1" s="1"/>
  <c r="D57" i="1"/>
  <c r="D58" i="1"/>
  <c r="D59" i="1"/>
  <c r="D60" i="1"/>
  <c r="D61" i="1"/>
  <c r="F61" i="1" s="1"/>
  <c r="D62" i="1"/>
  <c r="F62" i="1" s="1"/>
  <c r="D63" i="1"/>
  <c r="D64" i="1"/>
  <c r="D65" i="1"/>
  <c r="D66" i="1"/>
  <c r="F66" i="1" s="1"/>
  <c r="D67" i="1"/>
  <c r="F67" i="1" s="1"/>
  <c r="D68" i="1"/>
  <c r="F68" i="1" s="1"/>
  <c r="D69" i="1"/>
  <c r="F69" i="1" s="1"/>
  <c r="D70" i="1"/>
  <c r="F70" i="1" s="1"/>
  <c r="D71" i="1"/>
  <c r="F71" i="1" s="1"/>
  <c r="D72" i="1"/>
  <c r="F72" i="1" s="1"/>
  <c r="D73" i="1"/>
  <c r="D74" i="1"/>
  <c r="D75" i="1"/>
  <c r="D76" i="1"/>
  <c r="D77" i="1"/>
  <c r="F77" i="1" s="1"/>
  <c r="D78" i="1"/>
  <c r="F78" i="1" s="1"/>
  <c r="D79" i="1"/>
  <c r="D80" i="1"/>
  <c r="F80" i="1" s="1"/>
  <c r="D81" i="1"/>
  <c r="D82" i="1"/>
  <c r="D83" i="1"/>
  <c r="D84" i="1"/>
  <c r="D85" i="1"/>
  <c r="F85" i="1" s="1"/>
  <c r="D86" i="1"/>
  <c r="D87" i="1"/>
  <c r="D88" i="1"/>
  <c r="D89" i="1"/>
  <c r="D90" i="1"/>
  <c r="D91" i="1"/>
  <c r="D92" i="1"/>
  <c r="D93" i="1"/>
  <c r="F93" i="1" s="1"/>
  <c r="D94" i="1"/>
  <c r="D95" i="1"/>
  <c r="F95" i="1" s="1"/>
  <c r="D96" i="1"/>
  <c r="F96" i="1" s="1"/>
  <c r="D97" i="1"/>
  <c r="D98" i="1"/>
  <c r="D99" i="1"/>
  <c r="F99" i="1" s="1"/>
  <c r="D100" i="1"/>
  <c r="F100" i="1" s="1"/>
  <c r="D101" i="1"/>
  <c r="F101" i="1" s="1"/>
  <c r="F18" i="1"/>
  <c r="F34" i="1"/>
  <c r="F26" i="1"/>
  <c r="F42" i="1"/>
  <c r="F91" i="1"/>
  <c r="F98" i="1" l="1"/>
  <c r="F90" i="1"/>
  <c r="F82" i="1"/>
  <c r="F74" i="1"/>
  <c r="F58" i="1"/>
  <c r="F10" i="1"/>
  <c r="F2" i="1"/>
  <c r="F92" i="1"/>
  <c r="F84" i="1"/>
  <c r="F76" i="1"/>
  <c r="F60" i="1"/>
  <c r="F44" i="1"/>
  <c r="F36" i="1"/>
  <c r="F4" i="1"/>
  <c r="F83" i="1"/>
  <c r="F75" i="1"/>
  <c r="F59" i="1"/>
  <c r="F97" i="1"/>
  <c r="F73" i="1"/>
  <c r="F57" i="1"/>
  <c r="F33" i="1"/>
  <c r="F25" i="1"/>
  <c r="F17" i="1"/>
  <c r="F9" i="1"/>
  <c r="F88" i="1"/>
  <c r="F64" i="1"/>
  <c r="F48" i="1"/>
  <c r="F16" i="1"/>
  <c r="F81" i="1"/>
  <c r="F87" i="1"/>
  <c r="F63" i="1"/>
  <c r="F47" i="1"/>
  <c r="F15" i="1"/>
  <c r="F49" i="1"/>
  <c r="F94" i="1"/>
  <c r="F86" i="1"/>
  <c r="F54" i="1"/>
  <c r="F38" i="1"/>
  <c r="F30" i="1"/>
  <c r="F22" i="1"/>
  <c r="F14" i="1"/>
  <c r="F65" i="1"/>
  <c r="F41" i="1"/>
  <c r="F89" i="1"/>
  <c r="N2" i="1"/>
  <c r="N3" i="1" s="1"/>
  <c r="G94" i="1" l="1"/>
  <c r="H94" i="1" s="1"/>
  <c r="I94" i="1" s="1"/>
  <c r="J94" i="1" s="1"/>
  <c r="K94" i="1" s="1"/>
  <c r="G86" i="1"/>
  <c r="H86" i="1" s="1"/>
  <c r="I86" i="1" s="1"/>
  <c r="J86" i="1" s="1"/>
  <c r="K86" i="1" s="1"/>
  <c r="G16" i="1"/>
  <c r="H16" i="1" s="1"/>
  <c r="I16" i="1" s="1"/>
  <c r="J16" i="1" s="1"/>
  <c r="K16" i="1" s="1"/>
  <c r="G2" i="1"/>
  <c r="H2" i="1" s="1"/>
  <c r="I2" i="1" s="1"/>
  <c r="J2" i="1" s="1"/>
  <c r="K2" i="1" s="1"/>
  <c r="G27" i="1"/>
  <c r="H27" i="1" s="1"/>
  <c r="I27" i="1" s="1"/>
  <c r="J27" i="1" s="1"/>
  <c r="K27" i="1" s="1"/>
  <c r="G91" i="1"/>
  <c r="H91" i="1" s="1"/>
  <c r="I91" i="1" s="1"/>
  <c r="J91" i="1" s="1"/>
  <c r="K91" i="1" s="1"/>
  <c r="G85" i="1"/>
  <c r="H85" i="1" s="1"/>
  <c r="I85" i="1" s="1"/>
  <c r="J85" i="1" s="1"/>
  <c r="K85" i="1" s="1"/>
  <c r="G44" i="1"/>
  <c r="H44" i="1" s="1"/>
  <c r="I44" i="1" s="1"/>
  <c r="J44" i="1" s="1"/>
  <c r="K44" i="1" s="1"/>
  <c r="G8" i="1"/>
  <c r="H8" i="1" s="1"/>
  <c r="I8" i="1" s="1"/>
  <c r="J8" i="1" s="1"/>
  <c r="K8" i="1" s="1"/>
  <c r="G21" i="1"/>
  <c r="H21" i="1" s="1"/>
  <c r="I21" i="1" s="1"/>
  <c r="J21" i="1" s="1"/>
  <c r="K21" i="1" s="1"/>
  <c r="G5" i="1"/>
  <c r="H5" i="1" s="1"/>
  <c r="I5" i="1" s="1"/>
  <c r="J5" i="1" s="1"/>
  <c r="K5" i="1" s="1"/>
  <c r="G58" i="1"/>
  <c r="H58" i="1" s="1"/>
  <c r="I58" i="1" s="1"/>
  <c r="J58" i="1" s="1"/>
  <c r="K58" i="1" s="1"/>
  <c r="G62" i="1"/>
  <c r="H62" i="1" s="1"/>
  <c r="I62" i="1" s="1"/>
  <c r="J62" i="1" s="1"/>
  <c r="K62" i="1" s="1"/>
  <c r="G48" i="1"/>
  <c r="H48" i="1" s="1"/>
  <c r="I48" i="1" s="1"/>
  <c r="J48" i="1" s="1"/>
  <c r="K48" i="1" s="1"/>
  <c r="G17" i="1"/>
  <c r="H17" i="1" s="1"/>
  <c r="I17" i="1" s="1"/>
  <c r="J17" i="1" s="1"/>
  <c r="K17" i="1" s="1"/>
  <c r="G13" i="1"/>
  <c r="H13" i="1" s="1"/>
  <c r="I13" i="1" s="1"/>
  <c r="J13" i="1" s="1"/>
  <c r="K13" i="1" s="1"/>
  <c r="G66" i="1"/>
  <c r="H66" i="1" s="1"/>
  <c r="I66" i="1" s="1"/>
  <c r="J66" i="1" s="1"/>
  <c r="K66" i="1" s="1"/>
  <c r="G70" i="1"/>
  <c r="H70" i="1" s="1"/>
  <c r="I70" i="1" s="1"/>
  <c r="J70" i="1" s="1"/>
  <c r="K70" i="1" s="1"/>
  <c r="G65" i="1"/>
  <c r="H65" i="1" s="1"/>
  <c r="I65" i="1" s="1"/>
  <c r="J65" i="1" s="1"/>
  <c r="K65" i="1" s="1"/>
  <c r="G64" i="1"/>
  <c r="H64" i="1" s="1"/>
  <c r="I64" i="1" s="1"/>
  <c r="J64" i="1" s="1"/>
  <c r="K64" i="1" s="1"/>
  <c r="G43" i="1"/>
  <c r="H43" i="1" s="1"/>
  <c r="I43" i="1" s="1"/>
  <c r="J43" i="1" s="1"/>
  <c r="K43" i="1" s="1"/>
  <c r="G73" i="1"/>
  <c r="H73" i="1" s="1"/>
  <c r="I73" i="1" s="1"/>
  <c r="J73" i="1" s="1"/>
  <c r="K73" i="1" s="1"/>
  <c r="G32" i="1"/>
  <c r="H32" i="1" s="1"/>
  <c r="I32" i="1" s="1"/>
  <c r="J32" i="1" s="1"/>
  <c r="K32" i="1" s="1"/>
  <c r="G10" i="1"/>
  <c r="H10" i="1" s="1"/>
  <c r="I10" i="1" s="1"/>
  <c r="J10" i="1" s="1"/>
  <c r="K10" i="1" s="1"/>
  <c r="G74" i="1"/>
  <c r="H74" i="1" s="1"/>
  <c r="I74" i="1" s="1"/>
  <c r="J74" i="1" s="1"/>
  <c r="K74" i="1" s="1"/>
  <c r="G14" i="1"/>
  <c r="H14" i="1" s="1"/>
  <c r="I14" i="1" s="1"/>
  <c r="J14" i="1" s="1"/>
  <c r="K14" i="1" s="1"/>
  <c r="G15" i="1"/>
  <c r="H15" i="1" s="1"/>
  <c r="I15" i="1" s="1"/>
  <c r="J15" i="1" s="1"/>
  <c r="K15" i="1" s="1"/>
  <c r="G88" i="1"/>
  <c r="H88" i="1" s="1"/>
  <c r="I88" i="1" s="1"/>
  <c r="J88" i="1" s="1"/>
  <c r="K88" i="1" s="1"/>
  <c r="G93" i="1"/>
  <c r="H93" i="1" s="1"/>
  <c r="I93" i="1" s="1"/>
  <c r="J93" i="1" s="1"/>
  <c r="K93" i="1" s="1"/>
  <c r="G51" i="1"/>
  <c r="H51" i="1" s="1"/>
  <c r="I51" i="1" s="1"/>
  <c r="J51" i="1" s="1"/>
  <c r="K51" i="1" s="1"/>
  <c r="G23" i="1"/>
  <c r="H23" i="1" s="1"/>
  <c r="I23" i="1" s="1"/>
  <c r="J23" i="1" s="1"/>
  <c r="K23" i="1" s="1"/>
  <c r="G4" i="1"/>
  <c r="H4" i="1" s="1"/>
  <c r="I4" i="1" s="1"/>
  <c r="J4" i="1" s="1"/>
  <c r="K4" i="1" s="1"/>
  <c r="G68" i="1"/>
  <c r="H68" i="1" s="1"/>
  <c r="I68" i="1" s="1"/>
  <c r="J68" i="1" s="1"/>
  <c r="K68" i="1" s="1"/>
  <c r="G40" i="1"/>
  <c r="H40" i="1" s="1"/>
  <c r="I40" i="1" s="1"/>
  <c r="J40" i="1" s="1"/>
  <c r="K40" i="1" s="1"/>
  <c r="G69" i="1"/>
  <c r="H69" i="1" s="1"/>
  <c r="I69" i="1" s="1"/>
  <c r="J69" i="1" s="1"/>
  <c r="K69" i="1" s="1"/>
  <c r="G18" i="1"/>
  <c r="H18" i="1" s="1"/>
  <c r="I18" i="1" s="1"/>
  <c r="J18" i="1" s="1"/>
  <c r="K18" i="1" s="1"/>
  <c r="G82" i="1"/>
  <c r="H82" i="1" s="1"/>
  <c r="I82" i="1" s="1"/>
  <c r="J82" i="1" s="1"/>
  <c r="K82" i="1" s="1"/>
  <c r="G55" i="1"/>
  <c r="H55" i="1" s="1"/>
  <c r="I55" i="1" s="1"/>
  <c r="J55" i="1" s="1"/>
  <c r="K55" i="1" s="1"/>
  <c r="G35" i="1"/>
  <c r="H35" i="1" s="1"/>
  <c r="I35" i="1" s="1"/>
  <c r="J35" i="1" s="1"/>
  <c r="K35" i="1" s="1"/>
  <c r="G29" i="1"/>
  <c r="H29" i="1" s="1"/>
  <c r="I29" i="1" s="1"/>
  <c r="J29" i="1" s="1"/>
  <c r="K29" i="1" s="1"/>
  <c r="G49" i="1"/>
  <c r="H49" i="1" s="1"/>
  <c r="I49" i="1" s="1"/>
  <c r="J49" i="1" s="1"/>
  <c r="K49" i="1" s="1"/>
  <c r="G61" i="1"/>
  <c r="H61" i="1" s="1"/>
  <c r="I61" i="1" s="1"/>
  <c r="J61" i="1" s="1"/>
  <c r="K61" i="1" s="1"/>
  <c r="G7" i="1"/>
  <c r="H7" i="1" s="1"/>
  <c r="I7" i="1" s="1"/>
  <c r="J7" i="1" s="1"/>
  <c r="K7" i="1" s="1"/>
  <c r="G60" i="1"/>
  <c r="H60" i="1" s="1"/>
  <c r="I60" i="1" s="1"/>
  <c r="J60" i="1" s="1"/>
  <c r="K60" i="1" s="1"/>
  <c r="G37" i="1"/>
  <c r="H37" i="1" s="1"/>
  <c r="I37" i="1" s="1"/>
  <c r="J37" i="1" s="1"/>
  <c r="K37" i="1" s="1"/>
  <c r="G78" i="1"/>
  <c r="H78" i="1" s="1"/>
  <c r="I78" i="1" s="1"/>
  <c r="J78" i="1" s="1"/>
  <c r="K78" i="1" s="1"/>
  <c r="G22" i="1"/>
  <c r="H22" i="1" s="1"/>
  <c r="I22" i="1" s="1"/>
  <c r="J22" i="1" s="1"/>
  <c r="K22" i="1" s="1"/>
  <c r="G47" i="1"/>
  <c r="H47" i="1" s="1"/>
  <c r="I47" i="1" s="1"/>
  <c r="J47" i="1" s="1"/>
  <c r="K47" i="1" s="1"/>
  <c r="G33" i="1"/>
  <c r="H33" i="1" s="1"/>
  <c r="I33" i="1" s="1"/>
  <c r="J33" i="1" s="1"/>
  <c r="K33" i="1" s="1"/>
  <c r="G59" i="1"/>
  <c r="H59" i="1" s="1"/>
  <c r="I59" i="1" s="1"/>
  <c r="J59" i="1" s="1"/>
  <c r="K59" i="1" s="1"/>
  <c r="G31" i="1"/>
  <c r="H31" i="1" s="1"/>
  <c r="I31" i="1" s="1"/>
  <c r="J31" i="1" s="1"/>
  <c r="K31" i="1" s="1"/>
  <c r="G12" i="1"/>
  <c r="H12" i="1" s="1"/>
  <c r="I12" i="1" s="1"/>
  <c r="J12" i="1" s="1"/>
  <c r="K12" i="1" s="1"/>
  <c r="G76" i="1"/>
  <c r="H76" i="1" s="1"/>
  <c r="I76" i="1" s="1"/>
  <c r="J76" i="1" s="1"/>
  <c r="K76" i="1" s="1"/>
  <c r="G56" i="1"/>
  <c r="H56" i="1" s="1"/>
  <c r="I56" i="1" s="1"/>
  <c r="J56" i="1" s="1"/>
  <c r="K56" i="1" s="1"/>
  <c r="G77" i="1"/>
  <c r="H77" i="1" s="1"/>
  <c r="I77" i="1" s="1"/>
  <c r="J77" i="1" s="1"/>
  <c r="K77" i="1" s="1"/>
  <c r="G26" i="1"/>
  <c r="H26" i="1" s="1"/>
  <c r="I26" i="1" s="1"/>
  <c r="J26" i="1" s="1"/>
  <c r="K26" i="1" s="1"/>
  <c r="G90" i="1"/>
  <c r="H90" i="1" s="1"/>
  <c r="I90" i="1" s="1"/>
  <c r="J90" i="1" s="1"/>
  <c r="K90" i="1" s="1"/>
  <c r="G95" i="1"/>
  <c r="H95" i="1" s="1"/>
  <c r="I95" i="1" s="1"/>
  <c r="J95" i="1" s="1"/>
  <c r="K95" i="1" s="1"/>
  <c r="G41" i="1"/>
  <c r="H41" i="1" s="1"/>
  <c r="I41" i="1" s="1"/>
  <c r="J41" i="1" s="1"/>
  <c r="K41" i="1" s="1"/>
  <c r="G99" i="1"/>
  <c r="H99" i="1" s="1"/>
  <c r="I99" i="1" s="1"/>
  <c r="J99" i="1" s="1"/>
  <c r="K99" i="1" s="1"/>
  <c r="G24" i="1"/>
  <c r="H24" i="1" s="1"/>
  <c r="I24" i="1" s="1"/>
  <c r="J24" i="1" s="1"/>
  <c r="K24" i="1" s="1"/>
  <c r="G63" i="1"/>
  <c r="H63" i="1" s="1"/>
  <c r="I63" i="1" s="1"/>
  <c r="J63" i="1" s="1"/>
  <c r="K63" i="1" s="1"/>
  <c r="G3" i="1"/>
  <c r="H3" i="1" s="1"/>
  <c r="I3" i="1" s="1"/>
  <c r="J3" i="1" s="1"/>
  <c r="K3" i="1" s="1"/>
  <c r="G39" i="1"/>
  <c r="H39" i="1" s="1"/>
  <c r="I39" i="1" s="1"/>
  <c r="J39" i="1" s="1"/>
  <c r="K39" i="1" s="1"/>
  <c r="G84" i="1"/>
  <c r="H84" i="1" s="1"/>
  <c r="I84" i="1" s="1"/>
  <c r="J84" i="1" s="1"/>
  <c r="K84" i="1" s="1"/>
  <c r="G9" i="1"/>
  <c r="H9" i="1" s="1"/>
  <c r="I9" i="1" s="1"/>
  <c r="J9" i="1" s="1"/>
  <c r="K9" i="1" s="1"/>
  <c r="G98" i="1"/>
  <c r="H98" i="1" s="1"/>
  <c r="I98" i="1" s="1"/>
  <c r="J98" i="1" s="1"/>
  <c r="K98" i="1" s="1"/>
  <c r="G38" i="1"/>
  <c r="H38" i="1" s="1"/>
  <c r="I38" i="1" s="1"/>
  <c r="J38" i="1" s="1"/>
  <c r="K38" i="1" s="1"/>
  <c r="G101" i="1"/>
  <c r="H101" i="1" s="1"/>
  <c r="I101" i="1" s="1"/>
  <c r="J101" i="1" s="1"/>
  <c r="K101" i="1" s="1"/>
  <c r="G71" i="1"/>
  <c r="H71" i="1" s="1"/>
  <c r="I71" i="1" s="1"/>
  <c r="J71" i="1" s="1"/>
  <c r="K71" i="1" s="1"/>
  <c r="G52" i="1"/>
  <c r="H52" i="1" s="1"/>
  <c r="I52" i="1" s="1"/>
  <c r="J52" i="1" s="1"/>
  <c r="K52" i="1" s="1"/>
  <c r="G30" i="1"/>
  <c r="H30" i="1" s="1"/>
  <c r="I30" i="1" s="1"/>
  <c r="J30" i="1" s="1"/>
  <c r="K30" i="1" s="1"/>
  <c r="G67" i="1"/>
  <c r="H67" i="1" s="1"/>
  <c r="I67" i="1" s="1"/>
  <c r="J67" i="1" s="1"/>
  <c r="K67" i="1" s="1"/>
  <c r="G20" i="1"/>
  <c r="H20" i="1" s="1"/>
  <c r="I20" i="1" s="1"/>
  <c r="J20" i="1" s="1"/>
  <c r="K20" i="1" s="1"/>
  <c r="G72" i="1"/>
  <c r="H72" i="1" s="1"/>
  <c r="I72" i="1" s="1"/>
  <c r="J72" i="1" s="1"/>
  <c r="K72" i="1" s="1"/>
  <c r="G34" i="1"/>
  <c r="H34" i="1" s="1"/>
  <c r="I34" i="1" s="1"/>
  <c r="J34" i="1" s="1"/>
  <c r="K34" i="1" s="1"/>
  <c r="G53" i="1"/>
  <c r="H53" i="1" s="1"/>
  <c r="I53" i="1" s="1"/>
  <c r="J53" i="1" s="1"/>
  <c r="K53" i="1" s="1"/>
  <c r="G87" i="1"/>
  <c r="H87" i="1" s="1"/>
  <c r="I87" i="1" s="1"/>
  <c r="J87" i="1" s="1"/>
  <c r="K87" i="1" s="1"/>
  <c r="G11" i="1"/>
  <c r="H11" i="1" s="1"/>
  <c r="I11" i="1" s="1"/>
  <c r="J11" i="1" s="1"/>
  <c r="K11" i="1" s="1"/>
  <c r="G75" i="1"/>
  <c r="H75" i="1" s="1"/>
  <c r="I75" i="1" s="1"/>
  <c r="J75" i="1" s="1"/>
  <c r="K75" i="1" s="1"/>
  <c r="G79" i="1"/>
  <c r="H79" i="1" s="1"/>
  <c r="I79" i="1" s="1"/>
  <c r="J79" i="1" s="1"/>
  <c r="K79" i="1" s="1"/>
  <c r="G28" i="1"/>
  <c r="H28" i="1" s="1"/>
  <c r="I28" i="1" s="1"/>
  <c r="J28" i="1" s="1"/>
  <c r="K28" i="1" s="1"/>
  <c r="G92" i="1"/>
  <c r="H92" i="1" s="1"/>
  <c r="I92" i="1" s="1"/>
  <c r="J92" i="1" s="1"/>
  <c r="K92" i="1" s="1"/>
  <c r="G80" i="1"/>
  <c r="H80" i="1" s="1"/>
  <c r="I80" i="1" s="1"/>
  <c r="J80" i="1" s="1"/>
  <c r="K80" i="1" s="1"/>
  <c r="G57" i="1"/>
  <c r="H57" i="1" s="1"/>
  <c r="I57" i="1" s="1"/>
  <c r="J57" i="1" s="1"/>
  <c r="K57" i="1" s="1"/>
  <c r="G42" i="1"/>
  <c r="H42" i="1" s="1"/>
  <c r="I42" i="1" s="1"/>
  <c r="J42" i="1" s="1"/>
  <c r="K42" i="1" s="1"/>
  <c r="G6" i="1"/>
  <c r="H6" i="1" s="1"/>
  <c r="I6" i="1" s="1"/>
  <c r="J6" i="1" s="1"/>
  <c r="K6" i="1" s="1"/>
  <c r="G89" i="1"/>
  <c r="H89" i="1" s="1"/>
  <c r="I89" i="1" s="1"/>
  <c r="J89" i="1" s="1"/>
  <c r="K89" i="1" s="1"/>
  <c r="G54" i="1"/>
  <c r="H54" i="1" s="1"/>
  <c r="I54" i="1" s="1"/>
  <c r="J54" i="1" s="1"/>
  <c r="K54" i="1" s="1"/>
  <c r="G81" i="1"/>
  <c r="H81" i="1" s="1"/>
  <c r="I81" i="1" s="1"/>
  <c r="J81" i="1" s="1"/>
  <c r="K81" i="1" s="1"/>
  <c r="G19" i="1"/>
  <c r="H19" i="1" s="1"/>
  <c r="I19" i="1" s="1"/>
  <c r="J19" i="1" s="1"/>
  <c r="K19" i="1" s="1"/>
  <c r="G83" i="1"/>
  <c r="H83" i="1" s="1"/>
  <c r="I83" i="1" s="1"/>
  <c r="J83" i="1" s="1"/>
  <c r="K83" i="1" s="1"/>
  <c r="G45" i="1"/>
  <c r="H45" i="1" s="1"/>
  <c r="I45" i="1" s="1"/>
  <c r="J45" i="1" s="1"/>
  <c r="K45" i="1" s="1"/>
  <c r="G36" i="1"/>
  <c r="H36" i="1" s="1"/>
  <c r="I36" i="1" s="1"/>
  <c r="J36" i="1" s="1"/>
  <c r="K36" i="1" s="1"/>
  <c r="G100" i="1"/>
  <c r="H100" i="1" s="1"/>
  <c r="I100" i="1" s="1"/>
  <c r="J100" i="1" s="1"/>
  <c r="K100" i="1" s="1"/>
  <c r="G96" i="1"/>
  <c r="H96" i="1" s="1"/>
  <c r="I96" i="1" s="1"/>
  <c r="J96" i="1" s="1"/>
  <c r="K96" i="1" s="1"/>
  <c r="G97" i="1"/>
  <c r="H97" i="1" s="1"/>
  <c r="I97" i="1" s="1"/>
  <c r="J97" i="1" s="1"/>
  <c r="K97" i="1" s="1"/>
  <c r="G50" i="1"/>
  <c r="H50" i="1" s="1"/>
  <c r="I50" i="1" s="1"/>
  <c r="J50" i="1" s="1"/>
  <c r="K50" i="1" s="1"/>
  <c r="G46" i="1"/>
  <c r="H46" i="1" s="1"/>
  <c r="I46" i="1" s="1"/>
  <c r="J46" i="1" s="1"/>
  <c r="K46" i="1" s="1"/>
  <c r="G25" i="1"/>
  <c r="H25" i="1" s="1"/>
  <c r="I25" i="1" s="1"/>
  <c r="J25" i="1" s="1"/>
  <c r="K25" i="1" s="1"/>
</calcChain>
</file>

<file path=xl/sharedStrings.xml><?xml version="1.0" encoding="utf-8"?>
<sst xmlns="http://schemas.openxmlformats.org/spreadsheetml/2006/main" count="222" uniqueCount="213">
  <si>
    <t>County</t>
  </si>
  <si>
    <t>Cooper Vote</t>
  </si>
  <si>
    <t>% of Statewide Cooper Vote</t>
  </si>
  <si>
    <t>450 Allocation</t>
  </si>
  <si>
    <t>&gt; 2 Counties</t>
  </si>
  <si>
    <t>Mecklenburg</t>
  </si>
  <si>
    <t>Wake</t>
  </si>
  <si>
    <t>Guilford</t>
  </si>
  <si>
    <t>Durham</t>
  </si>
  <si>
    <t>Forsyth</t>
  </si>
  <si>
    <t>Buncombe</t>
  </si>
  <si>
    <t>Orange</t>
  </si>
  <si>
    <t>Cumberland</t>
  </si>
  <si>
    <t>Pitt</t>
  </si>
  <si>
    <t>Union</t>
  </si>
  <si>
    <t>New Hanover</t>
  </si>
  <si>
    <t>Gaston</t>
  </si>
  <si>
    <t>Iredell</t>
  </si>
  <si>
    <t>Cabarrus</t>
  </si>
  <si>
    <t>Alamance</t>
  </si>
  <si>
    <t>Henderson</t>
  </si>
  <si>
    <t>Johnston</t>
  </si>
  <si>
    <t>Chatham</t>
  </si>
  <si>
    <t>Davidson</t>
  </si>
  <si>
    <t>Wayne</t>
  </si>
  <si>
    <t>Rowan</t>
  </si>
  <si>
    <t>Brunswick</t>
  </si>
  <si>
    <t>Nash</t>
  </si>
  <si>
    <t>Wilson</t>
  </si>
  <si>
    <t>Randolph</t>
  </si>
  <si>
    <t>Rockingham</t>
  </si>
  <si>
    <t>Edgecombe</t>
  </si>
  <si>
    <t>Cleveland</t>
  </si>
  <si>
    <t>Halifax</t>
  </si>
  <si>
    <t>Catawba</t>
  </si>
  <si>
    <t>Watauga</t>
  </si>
  <si>
    <t>Robeson</t>
  </si>
  <si>
    <t>Onslow</t>
  </si>
  <si>
    <t>Franklin</t>
  </si>
  <si>
    <t>Granville</t>
  </si>
  <si>
    <t>Burke</t>
  </si>
  <si>
    <t>Hoke</t>
  </si>
  <si>
    <t>Haywood</t>
  </si>
  <si>
    <t>Surry</t>
  </si>
  <si>
    <t>Rutherford</t>
  </si>
  <si>
    <t>Columbus</t>
  </si>
  <si>
    <t>Jackson</t>
  </si>
  <si>
    <t>Richmond</t>
  </si>
  <si>
    <t>Beaufort</t>
  </si>
  <si>
    <t>Pasquotank</t>
  </si>
  <si>
    <t>Person</t>
  </si>
  <si>
    <t>Wilkes</t>
  </si>
  <si>
    <t>Duplin</t>
  </si>
  <si>
    <t>Stanly</t>
  </si>
  <si>
    <t>Dare</t>
  </si>
  <si>
    <t>Currituck</t>
  </si>
  <si>
    <t>Chowan</t>
  </si>
  <si>
    <t>Swain</t>
  </si>
  <si>
    <t>Craven</t>
  </si>
  <si>
    <t>Moore</t>
  </si>
  <si>
    <t>Harnett</t>
  </si>
  <si>
    <t>Lenoir</t>
  </si>
  <si>
    <t>Vance</t>
  </si>
  <si>
    <t>Lee</t>
  </si>
  <si>
    <t>Lincoln</t>
  </si>
  <si>
    <t>Carteret</t>
  </si>
  <si>
    <t>Sampson</t>
  </si>
  <si>
    <t>Pender</t>
  </si>
  <si>
    <t>Transylvania</t>
  </si>
  <si>
    <t>Caldwell</t>
  </si>
  <si>
    <t>Scotland</t>
  </si>
  <si>
    <t>Bladen</t>
  </si>
  <si>
    <t>Hertford</t>
  </si>
  <si>
    <t>Warren</t>
  </si>
  <si>
    <t>Davie</t>
  </si>
  <si>
    <t>Macon</t>
  </si>
  <si>
    <t>Stokes</t>
  </si>
  <si>
    <t>Northampton</t>
  </si>
  <si>
    <t>McDowell</t>
  </si>
  <si>
    <t>Anson</t>
  </si>
  <si>
    <t>Martin</t>
  </si>
  <si>
    <t>Bertie</t>
  </si>
  <si>
    <t>Caswell</t>
  </si>
  <si>
    <t>Madison</t>
  </si>
  <si>
    <t>Montgomery</t>
  </si>
  <si>
    <t>Alexander</t>
  </si>
  <si>
    <t>Ashe</t>
  </si>
  <si>
    <t>Polk</t>
  </si>
  <si>
    <t>Yadkin</t>
  </si>
  <si>
    <t>Yancey</t>
  </si>
  <si>
    <t>Cherokee</t>
  </si>
  <si>
    <t>Pamlico</t>
  </si>
  <si>
    <t>Greene</t>
  </si>
  <si>
    <t>Perquimans</t>
  </si>
  <si>
    <t>Gates</t>
  </si>
  <si>
    <t>Washington</t>
  </si>
  <si>
    <t>Jones</t>
  </si>
  <si>
    <t>Mitchell</t>
  </si>
  <si>
    <t>Avery</t>
  </si>
  <si>
    <t>Clay</t>
  </si>
  <si>
    <t>Alleghany</t>
  </si>
  <si>
    <t>Camden</t>
  </si>
  <si>
    <t>Graham</t>
  </si>
  <si>
    <t>Hyde</t>
  </si>
  <si>
    <t>Tyrrell</t>
  </si>
  <si>
    <t>SEC Allocation</t>
  </si>
  <si>
    <t>North Carolina Democratic Party, Plan of Organization § 4.00, art. 1 (Aug 2017) states "The state executive committee shall consist of its elected officers, appointed officers, ex- officio officers, ex-officio members, congressional district chairs, any other members of the state executive council and county chairs. An additional 450 elected members shall be elected at the county conventions held in odd-numbered years apportioned among all the counties in proportion to the number of votes cast by the counties for the Democratic nominee for Governor at the last preceding gubernatorial election. If after the exofficio county chair and the apportionment there is only one member, one additional member shall be elected so that all counties have at least two members."</t>
  </si>
  <si>
    <t>Plus Chair</t>
  </si>
  <si>
    <t>All calculations are contained in this sheet, simply unhide the additional columns to view the calculations used to arrive at the final allocation.</t>
  </si>
  <si>
    <t>Office</t>
  </si>
  <si>
    <t>State Chair</t>
  </si>
  <si>
    <t>First Vice Chair</t>
  </si>
  <si>
    <t>Second Vice Chair</t>
  </si>
  <si>
    <t>Third Vice Chair</t>
  </si>
  <si>
    <t>Secretary</t>
  </si>
  <si>
    <t>Treasurer</t>
  </si>
  <si>
    <t>Minority Affairs Chair</t>
  </si>
  <si>
    <t>DNC At-Large Member</t>
  </si>
  <si>
    <t>DNC Committeewoman</t>
  </si>
  <si>
    <t>DNC Committeeman</t>
  </si>
  <si>
    <t>YDA Nat'l Committeewoman</t>
  </si>
  <si>
    <t>YDA Nat'l Committeeman</t>
  </si>
  <si>
    <t>1st Congressional District Chair</t>
  </si>
  <si>
    <t>2nd Congressional District Chair</t>
  </si>
  <si>
    <t>3rd Congressional District Chair</t>
  </si>
  <si>
    <t>4th Congressional District Chair</t>
  </si>
  <si>
    <t>5th Congressional District Chair</t>
  </si>
  <si>
    <t>6th Congressional District Chair</t>
  </si>
  <si>
    <t>7th Congressional District Chair</t>
  </si>
  <si>
    <t>8th Congressional District Chair</t>
  </si>
  <si>
    <t>9th Congressional District Chair</t>
  </si>
  <si>
    <t>10th Congressional District Chair</t>
  </si>
  <si>
    <t>11th Congressional District Chair</t>
  </si>
  <si>
    <t>12th Congressional District Chair</t>
  </si>
  <si>
    <t>13th Congressional District Chair</t>
  </si>
  <si>
    <t>President-Association of County Chairs</t>
  </si>
  <si>
    <t>President - AA Caucus of NCDP</t>
  </si>
  <si>
    <t>President - College Democrats</t>
  </si>
  <si>
    <t>President - Democratic Women</t>
  </si>
  <si>
    <t>President - Hispanic Democrats</t>
  </si>
  <si>
    <t>President - Senior Democrats</t>
  </si>
  <si>
    <t>President- LGBT Democrats</t>
  </si>
  <si>
    <t>President - Teen Democrats</t>
  </si>
  <si>
    <t>President - Young Democrats</t>
  </si>
  <si>
    <t>President- AAPI Democrats</t>
  </si>
  <si>
    <t>State Advisor - Teen Democrats</t>
  </si>
  <si>
    <t>President- Labor Caucus</t>
  </si>
  <si>
    <t>President- Progressive Caucus</t>
  </si>
  <si>
    <t>President- Small Business Caucus</t>
  </si>
  <si>
    <t>Sustaining Fund Co-Chair (Vacant)</t>
  </si>
  <si>
    <t>Sustaining Fund Co-Chair</t>
  </si>
  <si>
    <t>Sustaining Fund Co-Chair Vacant</t>
  </si>
  <si>
    <t>At-Large Member</t>
  </si>
  <si>
    <t>Executive council Ex Officio</t>
  </si>
  <si>
    <t>Unique Id</t>
  </si>
  <si>
    <t>Mailing Name</t>
  </si>
  <si>
    <t>Mr. George Wayne Goodwin</t>
  </si>
  <si>
    <t>Mrs. Bobbie J Richardson</t>
  </si>
  <si>
    <t>Mr. Matthew Hughes</t>
  </si>
  <si>
    <t>Mrs. Nida Allam</t>
  </si>
  <si>
    <t>Mr. Melvin Williams</t>
  </si>
  <si>
    <t>Mrs Anna Tilghman</t>
  </si>
  <si>
    <t>The Hon. Floyd McKissick</t>
  </si>
  <si>
    <t>Ms. Denise D. Adams</t>
  </si>
  <si>
    <t>Mr. Walter C. Moone</t>
  </si>
  <si>
    <t>Mr. John Verdejo</t>
  </si>
  <si>
    <t>Ms. Shelia Huggins</t>
  </si>
  <si>
    <t>Ms. Ebony West</t>
  </si>
  <si>
    <t>Rev. Ray McKinnon</t>
  </si>
  <si>
    <t>Mr. Colby Moore</t>
  </si>
  <si>
    <t>Hon. Don Davis</t>
  </si>
  <si>
    <t>Keischa Lovelace</t>
  </si>
  <si>
    <t>Mr. David Christopher Hardee</t>
  </si>
  <si>
    <t>Mr. Samuel Wesley Tripp</t>
  </si>
  <si>
    <t>Mr. Charles R Wallin</t>
  </si>
  <si>
    <t>Mr. Jim Meredith</t>
  </si>
  <si>
    <t>Mr. Francisco Rivas-Diaz</t>
  </si>
  <si>
    <t>Mr. Dylan Nash Frick</t>
  </si>
  <si>
    <t>Relinqushed until after the primary. Sona Cooper the 1st vice is serving. sonacooper@hotmail.com</t>
  </si>
  <si>
    <t>Ms. Cynthia L Wallace</t>
  </si>
  <si>
    <t>Ms. Margaret Wells</t>
  </si>
  <si>
    <t>Ms. Kathleen Sinclair</t>
  </si>
  <si>
    <t>Ms. Alista C Watkins</t>
  </si>
  <si>
    <t>Mr. Roger Cooper</t>
  </si>
  <si>
    <t>Mr. Richard Poole</t>
  </si>
  <si>
    <t>Ms. Linda Wilkins-Daniels</t>
  </si>
  <si>
    <t>Mr. John Easterling</t>
  </si>
  <si>
    <t>Ms. Julia Buckner</t>
  </si>
  <si>
    <t>Mr. Thomas Rothrock</t>
  </si>
  <si>
    <t>Ms. Margaret E Walker</t>
  </si>
  <si>
    <t>Mr. Darren Janz</t>
  </si>
  <si>
    <t>Ms. Anne Evangelista</t>
  </si>
  <si>
    <t>Dr. Gracie Galloway</t>
  </si>
  <si>
    <t>Mr. Vinod C Thomas</t>
  </si>
  <si>
    <t>Mr. Randolph Voller</t>
  </si>
  <si>
    <t>Mr. David Nelson</t>
  </si>
  <si>
    <t>Mr. Jesse Goslen</t>
  </si>
  <si>
    <t>Mr. Kennis Wilkins</t>
  </si>
  <si>
    <t>Mr. Charles M. Johnson</t>
  </si>
  <si>
    <t>Mr. Mark Edwards</t>
  </si>
  <si>
    <t>Ms. Debra Jones</t>
  </si>
  <si>
    <t>Ms. Brenda Pollard</t>
  </si>
  <si>
    <t>Hon. Mary Price Harrison</t>
  </si>
  <si>
    <t>Hon. George Kenneth Butterfield</t>
  </si>
  <si>
    <t>Hon. Alma Adams</t>
  </si>
  <si>
    <t>Hon. Robert Reives II</t>
  </si>
  <si>
    <t>Metrics</t>
  </si>
  <si>
    <t>First Round Allocation</t>
  </si>
  <si>
    <t>Remainder</t>
  </si>
  <si>
    <t>Apportion Raw</t>
  </si>
  <si>
    <t>Round Down</t>
  </si>
  <si>
    <t>Rank of Remainder</t>
  </si>
  <si>
    <t>Hamilton Method Apportionment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</si>
</sst>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7" formatCode="_(* #,##0_);_(* \(#,##0\);_(* &quot;-&quot;??_);_(@_)"/>
  </numFmts>
  <fonts count="6"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0"/>
      <color theme="0"/>
      <name val="Calibri"/>
      <family val="2"/>
      <scheme val="minor"/>
    </font>
    <font>
      <i/>
      <sz val="11"/>
      <color theme="0"/>
      <name val="Calibri"/>
      <family val="2"/>
      <scheme val="minor"/>
    </font>
  </fonts>
  <fills count="4">
    <fill>
      <patternFill patternType="none"/>
    </fill>
    <fill>
      <patternFill patternType="gray125"/>
    </fill>
    <fill>
      <patternFill patternType="solid">
        <fgColor rgb="FF38AAE1"/>
        <bgColor indexed="64"/>
      </patternFill>
    </fill>
    <fill>
      <patternFill patternType="solid">
        <fgColor rgb="FF9699A3"/>
        <bgColor indexed="64"/>
      </patternFill>
    </fill>
  </fills>
  <borders count="10">
    <border>
      <left/>
      <right/>
      <top/>
      <bottom/>
      <diagonal/>
    </border>
    <border>
      <left style="thin">
        <color rgb="FF38AAE1"/>
      </left>
      <right/>
      <top/>
      <bottom/>
      <diagonal/>
    </border>
    <border>
      <left style="double">
        <color rgb="FF9699A3"/>
      </left>
      <right/>
      <top style="double">
        <color rgb="FF9699A3"/>
      </top>
      <bottom/>
      <diagonal/>
    </border>
    <border>
      <left/>
      <right/>
      <top style="double">
        <color rgb="FF9699A3"/>
      </top>
      <bottom/>
      <diagonal/>
    </border>
    <border>
      <left/>
      <right style="double">
        <color rgb="FF9699A3"/>
      </right>
      <top style="double">
        <color rgb="FF9699A3"/>
      </top>
      <bottom/>
      <diagonal/>
    </border>
    <border>
      <left style="double">
        <color rgb="FF9699A3"/>
      </left>
      <right/>
      <top/>
      <bottom/>
      <diagonal/>
    </border>
    <border>
      <left/>
      <right style="double">
        <color rgb="FF9699A3"/>
      </right>
      <top/>
      <bottom/>
      <diagonal/>
    </border>
    <border>
      <left style="double">
        <color rgb="FF9699A3"/>
      </left>
      <right/>
      <top/>
      <bottom style="double">
        <color rgb="FF9699A3"/>
      </bottom>
      <diagonal/>
    </border>
    <border>
      <left/>
      <right/>
      <top/>
      <bottom style="double">
        <color rgb="FF9699A3"/>
      </bottom>
      <diagonal/>
    </border>
    <border>
      <left/>
      <right style="double">
        <color rgb="FF9699A3"/>
      </right>
      <top/>
      <bottom style="double">
        <color rgb="FF9699A3"/>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5">
    <xf numFmtId="0" fontId="0" fillId="0" borderId="0" xfId="0"/>
    <xf numFmtId="43" fontId="0" fillId="0" borderId="0" xfId="1" applyNumberFormat="1" applyFont="1"/>
    <xf numFmtId="167" fontId="0" fillId="0" borderId="0" xfId="1" applyNumberFormat="1" applyFont="1"/>
    <xf numFmtId="10" fontId="0" fillId="0" borderId="0" xfId="2" applyNumberFormat="1" applyFont="1"/>
    <xf numFmtId="0" fontId="0" fillId="0" borderId="1" xfId="0" applyBorder="1"/>
    <xf numFmtId="0" fontId="2" fillId="2" borderId="0"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xf numFmtId="0" fontId="2" fillId="2" borderId="9" xfId="0" applyFont="1" applyFill="1" applyBorder="1" applyAlignment="1">
      <alignment horizontal="left" vertical="center" wrapText="1"/>
    </xf>
    <xf numFmtId="0" fontId="4" fillId="2" borderId="2" xfId="0" applyFont="1" applyFill="1" applyBorder="1" applyAlignment="1">
      <alignment horizontal="left" vertical="center" wrapText="1"/>
    </xf>
    <xf numFmtId="0" fontId="3" fillId="0" borderId="0" xfId="0" applyFont="1" applyAlignment="1">
      <alignment horizontal="center" vertical="center" wrapText="1"/>
    </xf>
    <xf numFmtId="167" fontId="3" fillId="0" borderId="0" xfId="1" applyNumberFormat="1" applyFont="1" applyAlignment="1">
      <alignment horizontal="center" vertical="center" wrapText="1"/>
    </xf>
    <xf numFmtId="10" fontId="3" fillId="0" borderId="0" xfId="2" applyNumberFormat="1" applyFont="1" applyAlignment="1">
      <alignment horizontal="center" vertical="center" wrapText="1"/>
    </xf>
    <xf numFmtId="0" fontId="5" fillId="3" borderId="3" xfId="0" applyFont="1" applyFill="1" applyBorder="1" applyAlignment="1">
      <alignment horizontal="center" wrapText="1"/>
    </xf>
    <xf numFmtId="0" fontId="5" fillId="3" borderId="3" xfId="0" applyFont="1" applyFill="1" applyBorder="1" applyAlignment="1">
      <alignment horizontal="center"/>
    </xf>
    <xf numFmtId="0" fontId="5" fillId="3" borderId="0" xfId="0" applyFont="1" applyFill="1" applyAlignment="1">
      <alignment horizontal="center"/>
    </xf>
    <xf numFmtId="43" fontId="3" fillId="0" borderId="0" xfId="1" applyNumberFormat="1" applyFont="1" applyAlignment="1">
      <alignment horizontal="center" vertical="center" wrapText="1"/>
    </xf>
    <xf numFmtId="43" fontId="0" fillId="0" borderId="0" xfId="0" applyNumberFormat="1"/>
    <xf numFmtId="0" fontId="3" fillId="0" borderId="0" xfId="0" applyFont="1"/>
    <xf numFmtId="1" fontId="3" fillId="0" borderId="0" xfId="0" applyNumberFormat="1" applyFont="1" applyAlignment="1">
      <alignment horizontal="center" vertical="center" wrapText="1"/>
    </xf>
    <xf numFmtId="1" fontId="0" fillId="0" borderId="0" xfId="0" applyNumberFormat="1"/>
  </cellXfs>
  <cellStyles count="3">
    <cellStyle name="Comma" xfId="1" builtinId="3"/>
    <cellStyle name="Normal" xfId="0" builtinId="0"/>
    <cellStyle name="Percent" xfId="2" builtinId="5"/>
  </cellStyles>
  <dxfs count="11">
    <dxf>
      <numFmt numFmtId="1" formatCode="0"/>
    </dxf>
    <dxf>
      <numFmt numFmtId="0" formatCode="General"/>
    </dxf>
    <dxf>
      <numFmt numFmtId="35" formatCode="_(* #,##0.00_);_(* \(#,##0.00\);_(* &quot;-&quot;??_);_(@_)"/>
    </dxf>
    <dxf>
      <font>
        <b val="0"/>
        <i val="0"/>
        <strike val="0"/>
        <condense val="0"/>
        <extend val="0"/>
        <outline val="0"/>
        <shadow val="0"/>
        <u val="none"/>
        <vertAlign val="baseline"/>
        <sz val="11"/>
        <color theme="1"/>
        <name val="Calibri"/>
        <family val="2"/>
        <scheme val="minor"/>
      </font>
      <numFmt numFmtId="35" formatCode="_(* #,##0.00_);_(* \(#,##0.00\);_(* &quot;-&quot;??_);_(@_)"/>
    </dxf>
    <dxf>
      <numFmt numFmtId="35" formatCode="_(* #,##0.00_);_(* \(#,##0.00\);_(* &quot;-&quot;??_);_(@_)"/>
    </dxf>
    <dxf>
      <numFmt numFmtId="35" formatCode="_(* #,##0.00_);_(* \(#,##0.00\);_(* &quot;-&quot;??_);_(@_)"/>
    </dxf>
    <dxf>
      <numFmt numFmtId="14" formatCode="0.00%"/>
    </dxf>
    <dxf>
      <font>
        <b/>
      </font>
      <alignment horizontal="center" vertical="center" textRotation="0" wrapText="1" indent="0" justifyLastLine="0" shrinkToFit="0" readingOrder="0"/>
    </dxf>
    <dxf>
      <numFmt numFmtId="167" formatCode="_(* #,##0_);_(* \(#,##0\);_(* &quot;-&quot;??_);_(@_)"/>
    </dxf>
    <dxf>
      <font>
        <b/>
        <i val="0"/>
        <color theme="0"/>
      </font>
      <fill>
        <patternFill>
          <bgColor rgb="FF38AAE1"/>
        </patternFill>
      </fill>
    </dxf>
    <dxf>
      <border>
        <left style="thin">
          <color auto="1"/>
        </left>
        <right style="thin">
          <color auto="1"/>
        </right>
        <top style="thin">
          <color auto="1"/>
        </top>
        <bottom style="thin">
          <color auto="1"/>
        </bottom>
        <vertical style="thin">
          <color auto="1"/>
        </vertical>
        <horizontal style="thin">
          <color auto="1"/>
        </horizontal>
      </border>
    </dxf>
  </dxfs>
  <tableStyles count="1" defaultTableStyle="TableStyleMedium2" defaultPivotStyle="PivotStyleLight16">
    <tableStyle name="Table Style 1" pivot="0" count="2" xr9:uid="{A31243D6-4594-431E-A479-106B7233F34E}">
      <tableStyleElement type="wholeTable" dxfId="10"/>
      <tableStyleElement type="headerRow" dxfId="9"/>
    </tableStyle>
  </tableStyles>
  <colors>
    <mruColors>
      <color rgb="FF9699A3"/>
      <color rgb="FF38AA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17</xdr:col>
      <xdr:colOff>228600</xdr:colOff>
      <xdr:row>8</xdr:row>
      <xdr:rowOff>19050</xdr:rowOff>
    </xdr:from>
    <xdr:to>
      <xdr:col>20</xdr:col>
      <xdr:colOff>1264368</xdr:colOff>
      <xdr:row>16</xdr:row>
      <xdr:rowOff>121020</xdr:rowOff>
    </xdr:to>
    <xdr:pic>
      <xdr:nvPicPr>
        <xdr:cNvPr id="3" name="Picture 2">
          <a:extLst>
            <a:ext uri="{FF2B5EF4-FFF2-40B4-BE49-F238E27FC236}">
              <a16:creationId xmlns:a16="http://schemas.microsoft.com/office/drawing/2014/main" id="{A208FBAD-8AD9-465E-8FFB-6690F9EAA21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95975" y="1971675"/>
          <a:ext cx="3150318" cy="162597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F56647-AAA4-4D59-879A-881BFADB8EAA}" name="Table1" displayName="Table1" ref="A1:K101" totalsRowShown="0" headerRowDxfId="7">
  <autoFilter ref="A1:K101" xr:uid="{5C002D8A-B9CF-484B-ADC3-17201ED7F0C0}"/>
  <sortState xmlns:xlrd2="http://schemas.microsoft.com/office/spreadsheetml/2017/richdata2" ref="A2:K101">
    <sortCondition ref="A1:A101"/>
  </sortState>
  <tableColumns count="11">
    <tableColumn id="1" xr3:uid="{4ADB5BC1-0440-449D-A56B-4B5115088303}" name="County"/>
    <tableColumn id="2" xr3:uid="{6CF11A8A-402E-462C-87EC-7F92B8B9360B}" name="Cooper Vote" dataDxfId="8" dataCellStyle="Comma"/>
    <tableColumn id="3" xr3:uid="{EF907A1C-3564-4EDA-8183-2FB31D0ADE67}" name="% of Statewide Cooper Vote" dataDxfId="6" dataCellStyle="Percent"/>
    <tableColumn id="10" xr3:uid="{8E2BEA25-1A9D-46DD-A5D8-3645E808DA5D}" name="Apportion Raw" dataDxfId="3" dataCellStyle="Comma">
      <calculatedColumnFormula>Table1[[#This Row],[% of Statewide Cooper Vote]]*450</calculatedColumnFormula>
    </tableColumn>
    <tableColumn id="4" xr3:uid="{5E8F648F-113B-4391-BBE8-A3B1E36BABA0}" name="450 Allocation" dataDxfId="1">
      <calculatedColumnFormula>ROUNDDOWN(Table1[[#This Row],[% of Statewide Cooper Vote]]*450,0)</calculatedColumnFormula>
    </tableColumn>
    <tableColumn id="9" xr3:uid="{B942FFE6-FA18-403E-8D44-C450C5774828}" name="Round Down" dataDxfId="5">
      <calculatedColumnFormula>Table1[[#This Row],[Apportion Raw]]-Table1[[#This Row],[450 Allocation]]</calculatedColumnFormula>
    </tableColumn>
    <tableColumn id="11" xr3:uid="{F52A4B09-0F7D-46EC-8365-55C6A09CC123}" name="Rank of Remainder" dataDxfId="4">
      <calculatedColumnFormula>RANK(Table1[[#This Row],[Round Down]],F:F,0)</calculatedColumnFormula>
    </tableColumn>
    <tableColumn id="12" xr3:uid="{2DF5667E-5825-400A-8474-A92CABB38A18}" name="Hamilton Method Apportionment" dataDxfId="0">
      <calculatedColumnFormula>IF(Table1[[#This Row],[Rank of Remainder]]&lt;=$N$3,Table1[[#This Row],[450 Allocation]]+1,Table1[[#This Row],[450 Allocation]])</calculatedColumnFormula>
    </tableColumn>
    <tableColumn id="5" xr3:uid="{83C783E6-8947-4111-A9A3-0A5E9B65D2B1}" name="Plus Chair" dataDxfId="2">
      <calculatedColumnFormula>Table1[[#This Row],[Hamilton Method Apportionment]]+1</calculatedColumnFormula>
    </tableColumn>
    <tableColumn id="6" xr3:uid="{AB739047-AB0A-4480-A2C2-2A9D64CD0341}" name="&gt; 2 Counties">
      <calculatedColumnFormula>IF(Table1[[#This Row],[Plus Chair]]&lt;2,2,Table1[[#This Row],[Plus Chair]])</calculatedColumnFormula>
    </tableColumn>
    <tableColumn id="7" xr3:uid="{371405B8-4459-4EE0-A1A4-F6B280B9951A}" name="SEC Allocation">
      <calculatedColumnFormula>Table1[[#This Row],[&gt; 2 Counties]]</calculatedColumnFormula>
    </tableColumn>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15133-A057-4327-9678-513F6CBC9E96}">
  <dimension ref="A1:V101"/>
  <sheetViews>
    <sheetView tabSelected="1" workbookViewId="0">
      <selection activeCell="J16" sqref="J16"/>
    </sheetView>
  </sheetViews>
  <sheetFormatPr defaultRowHeight="15" x14ac:dyDescent="0.25"/>
  <cols>
    <col min="1" max="1" width="17.42578125" customWidth="1"/>
    <col min="2" max="2" width="22.140625" style="2" customWidth="1"/>
    <col min="3" max="3" width="17.85546875" style="3" customWidth="1"/>
    <col min="4" max="4" width="17.85546875" style="1" customWidth="1"/>
    <col min="5" max="7" width="10.7109375" customWidth="1"/>
    <col min="8" max="8" width="21.42578125" style="24" bestFit="1" customWidth="1"/>
    <col min="9" max="9" width="9.28515625" customWidth="1"/>
    <col min="10" max="10" width="9.7109375" customWidth="1"/>
    <col min="11" max="11" width="12.7109375" customWidth="1"/>
    <col min="13" max="13" width="13" hidden="1" customWidth="1"/>
    <col min="14" max="14" width="10" hidden="1" customWidth="1"/>
    <col min="15" max="15" width="6.7109375" customWidth="1"/>
    <col min="20" max="20" width="13.42578125" customWidth="1"/>
    <col min="21" max="21" width="20.7109375" customWidth="1"/>
    <col min="22" max="22" width="15.42578125" customWidth="1"/>
  </cols>
  <sheetData>
    <row r="1" spans="1:22" ht="47.25" customHeight="1" thickTop="1" x14ac:dyDescent="0.25">
      <c r="A1" s="14" t="s">
        <v>0</v>
      </c>
      <c r="B1" s="15" t="s">
        <v>1</v>
      </c>
      <c r="C1" s="16" t="s">
        <v>2</v>
      </c>
      <c r="D1" s="20" t="s">
        <v>209</v>
      </c>
      <c r="E1" s="14" t="s">
        <v>3</v>
      </c>
      <c r="F1" s="14" t="s">
        <v>210</v>
      </c>
      <c r="G1" s="14" t="s">
        <v>211</v>
      </c>
      <c r="H1" s="23" t="s">
        <v>212</v>
      </c>
      <c r="I1" s="14" t="s">
        <v>107</v>
      </c>
      <c r="J1" s="14" t="s">
        <v>4</v>
      </c>
      <c r="K1" s="14" t="s">
        <v>105</v>
      </c>
      <c r="M1" t="s">
        <v>206</v>
      </c>
      <c r="P1" s="13" t="s">
        <v>106</v>
      </c>
      <c r="Q1" s="6"/>
      <c r="R1" s="6"/>
      <c r="S1" s="6"/>
      <c r="T1" s="6"/>
      <c r="U1" s="6"/>
      <c r="V1" s="7"/>
    </row>
    <row r="2" spans="1:22" x14ac:dyDescent="0.25">
      <c r="A2" t="s">
        <v>19</v>
      </c>
      <c r="B2" s="2">
        <v>32032</v>
      </c>
      <c r="C2" s="3">
        <v>1.3871728946970691E-2</v>
      </c>
      <c r="D2" s="1">
        <f>IF(Table1[[#This Row],[% of Statewide Cooper Vote]]*450&lt;1,1,Table1[[#This Row],[% of Statewide Cooper Vote]]*450)</f>
        <v>6.2422780261368107</v>
      </c>
      <c r="E2">
        <f>ROUNDDOWN(Table1[[#This Row],[% of Statewide Cooper Vote]]*450,0)</f>
        <v>6</v>
      </c>
      <c r="F2" s="21">
        <f>Table1[[#This Row],[Apportion Raw]]-Table1[[#This Row],[450 Allocation]]</f>
        <v>0.24227802613681071</v>
      </c>
      <c r="G2" s="21">
        <f>RANK(Table1[[#This Row],[Round Down]],F:F,0)</f>
        <v>76</v>
      </c>
      <c r="H2" s="24">
        <f>IF(Table1[[#This Row],[Rank of Remainder]]&lt;=$N$3,Table1[[#This Row],[450 Allocation]]+1,Table1[[#This Row],[450 Allocation]])</f>
        <v>6</v>
      </c>
      <c r="I2" s="21">
        <f>Table1[[#This Row],[Hamilton Method Apportionment]]+1</f>
        <v>7</v>
      </c>
      <c r="J2">
        <f>IF(Table1[[#This Row],[Plus Chair]]&lt;2,2,Table1[[#This Row],[Plus Chair]])</f>
        <v>7</v>
      </c>
      <c r="K2">
        <f>Table1[[#This Row],[&gt; 2 Counties]]</f>
        <v>7</v>
      </c>
      <c r="M2" t="s">
        <v>207</v>
      </c>
      <c r="N2">
        <f>SUM(Table1[450 Allocation])</f>
        <v>400</v>
      </c>
      <c r="P2" s="8"/>
      <c r="Q2" s="5"/>
      <c r="R2" s="5"/>
      <c r="S2" s="5"/>
      <c r="T2" s="5"/>
      <c r="U2" s="5"/>
      <c r="V2" s="9"/>
    </row>
    <row r="3" spans="1:22" x14ac:dyDescent="0.25">
      <c r="A3" t="s">
        <v>85</v>
      </c>
      <c r="B3" s="2">
        <v>4648</v>
      </c>
      <c r="C3" s="3">
        <v>2.0128557737737192E-3</v>
      </c>
      <c r="D3" s="1">
        <f>Table1[[#This Row],[% of Statewide Cooper Vote]]*450</f>
        <v>0.90578509819817365</v>
      </c>
      <c r="E3">
        <f>ROUNDDOWN(Table1[[#This Row],[% of Statewide Cooper Vote]]*450,0)</f>
        <v>0</v>
      </c>
      <c r="F3" s="21">
        <f>Table1[[#This Row],[Apportion Raw]]-Table1[[#This Row],[450 Allocation]]</f>
        <v>0.90578509819817365</v>
      </c>
      <c r="G3" s="21">
        <f>RANK(Table1[[#This Row],[Round Down]],F:F,0)</f>
        <v>11</v>
      </c>
      <c r="H3" s="24">
        <f>IF(Table1[[#This Row],[Rank of Remainder]]&lt;=$N$3,Table1[[#This Row],[450 Allocation]]+1,Table1[[#This Row],[450 Allocation]])</f>
        <v>1</v>
      </c>
      <c r="I3" s="21">
        <f>Table1[[#This Row],[Hamilton Method Apportionment]]+1</f>
        <v>2</v>
      </c>
      <c r="J3">
        <f>IF(Table1[[#This Row],[Plus Chair]]&lt;2,2,Table1[[#This Row],[Plus Chair]])</f>
        <v>2</v>
      </c>
      <c r="K3">
        <f>Table1[[#This Row],[&gt; 2 Counties]]</f>
        <v>2</v>
      </c>
      <c r="M3" t="s">
        <v>208</v>
      </c>
      <c r="N3">
        <f>450-N2</f>
        <v>50</v>
      </c>
      <c r="P3" s="8"/>
      <c r="Q3" s="5"/>
      <c r="R3" s="5"/>
      <c r="S3" s="5"/>
      <c r="T3" s="5"/>
      <c r="U3" s="5"/>
      <c r="V3" s="9"/>
    </row>
    <row r="4" spans="1:22" x14ac:dyDescent="0.25">
      <c r="A4" t="s">
        <v>100</v>
      </c>
      <c r="B4" s="2">
        <v>1643</v>
      </c>
      <c r="C4" s="3">
        <v>7.1151506805297343E-4</v>
      </c>
      <c r="D4" s="1">
        <f>Table1[[#This Row],[% of Statewide Cooper Vote]]*450</f>
        <v>0.32018178062383806</v>
      </c>
      <c r="E4">
        <f>ROUNDDOWN(Table1[[#This Row],[% of Statewide Cooper Vote]]*450,0)</f>
        <v>0</v>
      </c>
      <c r="F4" s="21">
        <f>Table1[[#This Row],[Apportion Raw]]-Table1[[#This Row],[450 Allocation]]</f>
        <v>0.32018178062383806</v>
      </c>
      <c r="G4" s="21">
        <f>RANK(Table1[[#This Row],[Round Down]],F:F,0)</f>
        <v>68</v>
      </c>
      <c r="H4" s="24">
        <f>IF(Table1[[#This Row],[Rank of Remainder]]&lt;=$N$3,Table1[[#This Row],[450 Allocation]]+1,Table1[[#This Row],[450 Allocation]])</f>
        <v>0</v>
      </c>
      <c r="I4" s="21">
        <f>Table1[[#This Row],[Hamilton Method Apportionment]]+1</f>
        <v>1</v>
      </c>
      <c r="J4">
        <f>IF(Table1[[#This Row],[Plus Chair]]&lt;2,2,Table1[[#This Row],[Plus Chair]])</f>
        <v>2</v>
      </c>
      <c r="K4">
        <f>Table1[[#This Row],[&gt; 2 Counties]]</f>
        <v>2</v>
      </c>
      <c r="P4" s="8"/>
      <c r="Q4" s="5"/>
      <c r="R4" s="5"/>
      <c r="S4" s="5"/>
      <c r="T4" s="5"/>
      <c r="U4" s="5"/>
      <c r="V4" s="9"/>
    </row>
    <row r="5" spans="1:22" x14ac:dyDescent="0.25">
      <c r="A5" t="s">
        <v>79</v>
      </c>
      <c r="B5" s="2">
        <v>5851</v>
      </c>
      <c r="C5" s="3">
        <v>2.533825114533139E-3</v>
      </c>
      <c r="D5" s="1">
        <f>Table1[[#This Row],[% of Statewide Cooper Vote]]*450</f>
        <v>1.1402213015399125</v>
      </c>
      <c r="E5">
        <f>ROUNDDOWN(Table1[[#This Row],[% of Statewide Cooper Vote]]*450,0)</f>
        <v>1</v>
      </c>
      <c r="F5" s="21">
        <f>Table1[[#This Row],[Apportion Raw]]-Table1[[#This Row],[450 Allocation]]</f>
        <v>0.14022130153991252</v>
      </c>
      <c r="G5" s="21">
        <f>RANK(Table1[[#This Row],[Round Down]],F:F,0)</f>
        <v>91</v>
      </c>
      <c r="H5" s="24">
        <f>IF(Table1[[#This Row],[Rank of Remainder]]&lt;=$N$3,Table1[[#This Row],[450 Allocation]]+1,Table1[[#This Row],[450 Allocation]])</f>
        <v>1</v>
      </c>
      <c r="I5" s="21">
        <f>Table1[[#This Row],[Hamilton Method Apportionment]]+1</f>
        <v>2</v>
      </c>
      <c r="J5">
        <f>IF(Table1[[#This Row],[Plus Chair]]&lt;2,2,Table1[[#This Row],[Plus Chair]])</f>
        <v>2</v>
      </c>
      <c r="K5">
        <f>Table1[[#This Row],[&gt; 2 Counties]]</f>
        <v>2</v>
      </c>
      <c r="P5" s="8"/>
      <c r="Q5" s="5"/>
      <c r="R5" s="5"/>
      <c r="S5" s="5"/>
      <c r="T5" s="5"/>
      <c r="U5" s="5"/>
      <c r="V5" s="9"/>
    </row>
    <row r="6" spans="1:22" ht="15.75" thickBot="1" x14ac:dyDescent="0.3">
      <c r="A6" t="s">
        <v>86</v>
      </c>
      <c r="B6" s="2">
        <v>4304</v>
      </c>
      <c r="C6" s="3">
        <v>1.8638836597078502E-3</v>
      </c>
      <c r="D6" s="1">
        <f>Table1[[#This Row],[% of Statewide Cooper Vote]]*450</f>
        <v>0.83874764686853254</v>
      </c>
      <c r="E6">
        <f>ROUNDDOWN(Table1[[#This Row],[% of Statewide Cooper Vote]]*450,0)</f>
        <v>0</v>
      </c>
      <c r="F6" s="21">
        <f>Table1[[#This Row],[Apportion Raw]]-Table1[[#This Row],[450 Allocation]]</f>
        <v>0.83874764686853254</v>
      </c>
      <c r="G6" s="21">
        <f>RANK(Table1[[#This Row],[Round Down]],F:F,0)</f>
        <v>16</v>
      </c>
      <c r="H6" s="24">
        <f>IF(Table1[[#This Row],[Rank of Remainder]]&lt;=$N$3,Table1[[#This Row],[450 Allocation]]+1,Table1[[#This Row],[450 Allocation]])</f>
        <v>1</v>
      </c>
      <c r="I6" s="21">
        <f>Table1[[#This Row],[Hamilton Method Apportionment]]+1</f>
        <v>2</v>
      </c>
      <c r="J6">
        <f>IF(Table1[[#This Row],[Plus Chair]]&lt;2,2,Table1[[#This Row],[Plus Chair]])</f>
        <v>2</v>
      </c>
      <c r="K6">
        <f>Table1[[#This Row],[&gt; 2 Counties]]</f>
        <v>2</v>
      </c>
      <c r="P6" s="10"/>
      <c r="Q6" s="11"/>
      <c r="R6" s="11"/>
      <c r="S6" s="11"/>
      <c r="T6" s="11"/>
      <c r="U6" s="11"/>
      <c r="V6" s="12"/>
    </row>
    <row r="7" spans="1:22" ht="15.75" thickTop="1" x14ac:dyDescent="0.25">
      <c r="A7" t="s">
        <v>98</v>
      </c>
      <c r="B7" s="2">
        <v>1978</v>
      </c>
      <c r="C7" s="3">
        <v>8.5658965587874709E-4</v>
      </c>
      <c r="D7" s="1">
        <f>Table1[[#This Row],[% of Statewide Cooper Vote]]*450</f>
        <v>0.38546534514543618</v>
      </c>
      <c r="E7">
        <f>ROUNDDOWN(Table1[[#This Row],[% of Statewide Cooper Vote]]*450,0)</f>
        <v>0</v>
      </c>
      <c r="F7" s="21">
        <f>Table1[[#This Row],[Apportion Raw]]-Table1[[#This Row],[450 Allocation]]</f>
        <v>0.38546534514543618</v>
      </c>
      <c r="G7" s="21">
        <f>RANK(Table1[[#This Row],[Round Down]],F:F,0)</f>
        <v>64</v>
      </c>
      <c r="H7" s="24">
        <f>IF(Table1[[#This Row],[Rank of Remainder]]&lt;=$N$3,Table1[[#This Row],[450 Allocation]]+1,Table1[[#This Row],[450 Allocation]])</f>
        <v>0</v>
      </c>
      <c r="I7" s="21">
        <f>Table1[[#This Row],[Hamilton Method Apportionment]]+1</f>
        <v>1</v>
      </c>
      <c r="J7">
        <f>IF(Table1[[#This Row],[Plus Chair]]&lt;2,2,Table1[[#This Row],[Plus Chair]])</f>
        <v>2</v>
      </c>
      <c r="K7">
        <f>Table1[[#This Row],[&gt; 2 Counties]]</f>
        <v>2</v>
      </c>
      <c r="P7" s="17" t="s">
        <v>108</v>
      </c>
      <c r="Q7" s="18"/>
      <c r="R7" s="18"/>
      <c r="S7" s="18"/>
      <c r="T7" s="18"/>
      <c r="U7" s="18"/>
      <c r="V7" s="18"/>
    </row>
    <row r="8" spans="1:22" x14ac:dyDescent="0.25">
      <c r="A8" t="s">
        <v>48</v>
      </c>
      <c r="B8" s="2">
        <v>8855</v>
      </c>
      <c r="C8" s="3">
        <v>3.8347327617827632E-3</v>
      </c>
      <c r="D8" s="1">
        <f>Table1[[#This Row],[% of Statewide Cooper Vote]]*450</f>
        <v>1.7256297428022433</v>
      </c>
      <c r="E8">
        <f>ROUNDDOWN(Table1[[#This Row],[% of Statewide Cooper Vote]]*450,0)</f>
        <v>1</v>
      </c>
      <c r="F8" s="21">
        <f>Table1[[#This Row],[Apportion Raw]]-Table1[[#This Row],[450 Allocation]]</f>
        <v>0.72562974280224335</v>
      </c>
      <c r="G8" s="21">
        <f>RANK(Table1[[#This Row],[Round Down]],F:F,0)</f>
        <v>26</v>
      </c>
      <c r="H8" s="24">
        <f>IF(Table1[[#This Row],[Rank of Remainder]]&lt;=$N$3,Table1[[#This Row],[450 Allocation]]+1,Table1[[#This Row],[450 Allocation]])</f>
        <v>2</v>
      </c>
      <c r="I8" s="21">
        <f>Table1[[#This Row],[Hamilton Method Apportionment]]+1</f>
        <v>3</v>
      </c>
      <c r="J8">
        <f>IF(Table1[[#This Row],[Plus Chair]]&lt;2,2,Table1[[#This Row],[Plus Chair]])</f>
        <v>3</v>
      </c>
      <c r="K8">
        <f>Table1[[#This Row],[&gt; 2 Counties]]</f>
        <v>3</v>
      </c>
      <c r="P8" s="19"/>
      <c r="Q8" s="19"/>
      <c r="R8" s="19"/>
      <c r="S8" s="19"/>
      <c r="T8" s="19"/>
      <c r="U8" s="19"/>
      <c r="V8" s="19"/>
    </row>
    <row r="9" spans="1:22" x14ac:dyDescent="0.25">
      <c r="A9" t="s">
        <v>81</v>
      </c>
      <c r="B9" s="2">
        <v>5504</v>
      </c>
      <c r="C9" s="3">
        <v>2.383553825053905E-3</v>
      </c>
      <c r="D9" s="1">
        <f>Table1[[#This Row],[% of Statewide Cooper Vote]]*450</f>
        <v>1.0725992212742572</v>
      </c>
      <c r="E9">
        <f>ROUNDDOWN(Table1[[#This Row],[% of Statewide Cooper Vote]]*450,0)</f>
        <v>1</v>
      </c>
      <c r="F9" s="21">
        <f>Table1[[#This Row],[Apportion Raw]]-Table1[[#This Row],[450 Allocation]]</f>
        <v>7.259922127425722E-2</v>
      </c>
      <c r="G9" s="21">
        <f>RANK(Table1[[#This Row],[Round Down]],F:F,0)</f>
        <v>97</v>
      </c>
      <c r="H9" s="24">
        <f>IF(Table1[[#This Row],[Rank of Remainder]]&lt;=$N$3,Table1[[#This Row],[450 Allocation]]+1,Table1[[#This Row],[450 Allocation]])</f>
        <v>1</v>
      </c>
      <c r="I9" s="21">
        <f>Table1[[#This Row],[Hamilton Method Apportionment]]+1</f>
        <v>2</v>
      </c>
      <c r="J9">
        <f>IF(Table1[[#This Row],[Plus Chair]]&lt;2,2,Table1[[#This Row],[Plus Chair]])</f>
        <v>2</v>
      </c>
      <c r="K9">
        <f>Table1[[#This Row],[&gt; 2 Counties]]</f>
        <v>2</v>
      </c>
    </row>
    <row r="10" spans="1:22" x14ac:dyDescent="0.25">
      <c r="A10" t="s">
        <v>71</v>
      </c>
      <c r="B10" s="2">
        <v>7263</v>
      </c>
      <c r="C10" s="3">
        <v>3.1453036757569971E-3</v>
      </c>
      <c r="D10" s="1">
        <f>Table1[[#This Row],[% of Statewide Cooper Vote]]*450</f>
        <v>1.4153866540906488</v>
      </c>
      <c r="E10">
        <f>ROUNDDOWN(Table1[[#This Row],[% of Statewide Cooper Vote]]*450,0)</f>
        <v>1</v>
      </c>
      <c r="F10" s="21">
        <f>Table1[[#This Row],[Apportion Raw]]-Table1[[#This Row],[450 Allocation]]</f>
        <v>0.41538665409064879</v>
      </c>
      <c r="G10" s="21">
        <f>RANK(Table1[[#This Row],[Round Down]],F:F,0)</f>
        <v>59</v>
      </c>
      <c r="H10" s="24">
        <f>IF(Table1[[#This Row],[Rank of Remainder]]&lt;=$N$3,Table1[[#This Row],[450 Allocation]]+1,Table1[[#This Row],[450 Allocation]])</f>
        <v>1</v>
      </c>
      <c r="I10" s="21">
        <f>Table1[[#This Row],[Hamilton Method Apportionment]]+1</f>
        <v>2</v>
      </c>
      <c r="J10">
        <f>IF(Table1[[#This Row],[Plus Chair]]&lt;2,2,Table1[[#This Row],[Plus Chair]])</f>
        <v>2</v>
      </c>
      <c r="K10">
        <f>Table1[[#This Row],[&gt; 2 Counties]]</f>
        <v>2</v>
      </c>
      <c r="M10" s="22"/>
    </row>
    <row r="11" spans="1:22" x14ac:dyDescent="0.25">
      <c r="A11" t="s">
        <v>26</v>
      </c>
      <c r="B11" s="2">
        <v>25285</v>
      </c>
      <c r="C11" s="3">
        <v>1.0949883442312498E-2</v>
      </c>
      <c r="D11" s="1">
        <f>Table1[[#This Row],[% of Statewide Cooper Vote]]*450</f>
        <v>4.9274475490406244</v>
      </c>
      <c r="E11">
        <f>ROUNDDOWN(Table1[[#This Row],[% of Statewide Cooper Vote]]*450,0)</f>
        <v>4</v>
      </c>
      <c r="F11" s="21">
        <f>Table1[[#This Row],[Apportion Raw]]-Table1[[#This Row],[450 Allocation]]</f>
        <v>0.92744754904062443</v>
      </c>
      <c r="G11" s="21">
        <f>RANK(Table1[[#This Row],[Round Down]],F:F,0)</f>
        <v>9</v>
      </c>
      <c r="H11" s="24">
        <f>IF(Table1[[#This Row],[Rank of Remainder]]&lt;=$N$3,Table1[[#This Row],[450 Allocation]]+1,Table1[[#This Row],[450 Allocation]])</f>
        <v>5</v>
      </c>
      <c r="I11" s="21">
        <f>Table1[[#This Row],[Hamilton Method Apportionment]]+1</f>
        <v>6</v>
      </c>
      <c r="J11">
        <f>IF(Table1[[#This Row],[Plus Chair]]&lt;2,2,Table1[[#This Row],[Plus Chair]])</f>
        <v>6</v>
      </c>
      <c r="K11">
        <f>Table1[[#This Row],[&gt; 2 Counties]]</f>
        <v>6</v>
      </c>
    </row>
    <row r="12" spans="1:22" x14ac:dyDescent="0.25">
      <c r="A12" t="s">
        <v>10</v>
      </c>
      <c r="B12" s="2">
        <v>81877</v>
      </c>
      <c r="C12" s="3">
        <v>3.5457528440032443E-2</v>
      </c>
      <c r="D12" s="1">
        <f>Table1[[#This Row],[% of Statewide Cooper Vote]]*450</f>
        <v>15.955887798014599</v>
      </c>
      <c r="E12">
        <f>ROUNDDOWN(Table1[[#This Row],[% of Statewide Cooper Vote]]*450,0)</f>
        <v>15</v>
      </c>
      <c r="F12" s="21">
        <f>Table1[[#This Row],[Apportion Raw]]-Table1[[#This Row],[450 Allocation]]</f>
        <v>0.955887798014599</v>
      </c>
      <c r="G12" s="21">
        <f>RANK(Table1[[#This Row],[Round Down]],F:F,0)</f>
        <v>6</v>
      </c>
      <c r="H12" s="24">
        <f>IF(Table1[[#This Row],[Rank of Remainder]]&lt;=$N$3,Table1[[#This Row],[450 Allocation]]+1,Table1[[#This Row],[450 Allocation]])</f>
        <v>16</v>
      </c>
      <c r="I12" s="21">
        <f>Table1[[#This Row],[Hamilton Method Apportionment]]+1</f>
        <v>17</v>
      </c>
      <c r="J12">
        <f>IF(Table1[[#This Row],[Plus Chair]]&lt;2,2,Table1[[#This Row],[Plus Chair]])</f>
        <v>17</v>
      </c>
      <c r="K12">
        <f>Table1[[#This Row],[&gt; 2 Counties]]</f>
        <v>17</v>
      </c>
    </row>
    <row r="13" spans="1:22" x14ac:dyDescent="0.25">
      <c r="A13" t="s">
        <v>40</v>
      </c>
      <c r="B13" s="2">
        <v>13372</v>
      </c>
      <c r="C13" s="3">
        <v>5.790857875839538E-3</v>
      </c>
      <c r="D13" s="1">
        <f>Table1[[#This Row],[% of Statewide Cooper Vote]]*450</f>
        <v>2.605886044127792</v>
      </c>
      <c r="E13">
        <f>ROUNDDOWN(Table1[[#This Row],[% of Statewide Cooper Vote]]*450,0)</f>
        <v>2</v>
      </c>
      <c r="F13" s="21">
        <f>Table1[[#This Row],[Apportion Raw]]-Table1[[#This Row],[450 Allocation]]</f>
        <v>0.60588604412779201</v>
      </c>
      <c r="G13" s="21">
        <f>RANK(Table1[[#This Row],[Round Down]],F:F,0)</f>
        <v>38</v>
      </c>
      <c r="H13" s="24">
        <f>IF(Table1[[#This Row],[Rank of Remainder]]&lt;=$N$3,Table1[[#This Row],[450 Allocation]]+1,Table1[[#This Row],[450 Allocation]])</f>
        <v>3</v>
      </c>
      <c r="I13" s="21">
        <f>Table1[[#This Row],[Hamilton Method Apportionment]]+1</f>
        <v>4</v>
      </c>
      <c r="J13">
        <f>IF(Table1[[#This Row],[Plus Chair]]&lt;2,2,Table1[[#This Row],[Plus Chair]])</f>
        <v>4</v>
      </c>
      <c r="K13">
        <f>Table1[[#This Row],[&gt; 2 Counties]]</f>
        <v>4</v>
      </c>
    </row>
    <row r="14" spans="1:22" x14ac:dyDescent="0.25">
      <c r="A14" t="s">
        <v>18</v>
      </c>
      <c r="B14" s="2">
        <v>37918</v>
      </c>
      <c r="C14" s="3">
        <v>1.6420711107993091E-2</v>
      </c>
      <c r="D14" s="1">
        <f>Table1[[#This Row],[% of Statewide Cooper Vote]]*450</f>
        <v>7.3893199985968909</v>
      </c>
      <c r="E14">
        <f>ROUNDDOWN(Table1[[#This Row],[% of Statewide Cooper Vote]]*450,0)</f>
        <v>7</v>
      </c>
      <c r="F14" s="21">
        <f>Table1[[#This Row],[Apportion Raw]]-Table1[[#This Row],[450 Allocation]]</f>
        <v>0.38931999859689093</v>
      </c>
      <c r="G14" s="21">
        <f>RANK(Table1[[#This Row],[Round Down]],F:F,0)</f>
        <v>63</v>
      </c>
      <c r="H14" s="24">
        <f>IF(Table1[[#This Row],[Rank of Remainder]]&lt;=$N$3,Table1[[#This Row],[450 Allocation]]+1,Table1[[#This Row],[450 Allocation]])</f>
        <v>7</v>
      </c>
      <c r="I14" s="21">
        <f>Table1[[#This Row],[Hamilton Method Apportionment]]+1</f>
        <v>8</v>
      </c>
      <c r="J14">
        <f>IF(Table1[[#This Row],[Plus Chair]]&lt;2,2,Table1[[#This Row],[Plus Chair]])</f>
        <v>8</v>
      </c>
      <c r="K14">
        <f>Table1[[#This Row],[&gt; 2 Counties]]</f>
        <v>8</v>
      </c>
    </row>
    <row r="15" spans="1:22" x14ac:dyDescent="0.25">
      <c r="A15" t="s">
        <v>69</v>
      </c>
      <c r="B15" s="2">
        <v>10055</v>
      </c>
      <c r="C15" s="3">
        <v>4.3544029271288184E-3</v>
      </c>
      <c r="D15" s="1">
        <f>Table1[[#This Row],[% of Statewide Cooper Vote]]*450</f>
        <v>1.9594813172079684</v>
      </c>
      <c r="E15">
        <f>ROUNDDOWN(Table1[[#This Row],[% of Statewide Cooper Vote]]*450,0)</f>
        <v>1</v>
      </c>
      <c r="F15" s="21">
        <f>Table1[[#This Row],[Apportion Raw]]-Table1[[#This Row],[450 Allocation]]</f>
        <v>0.95948131720796836</v>
      </c>
      <c r="G15" s="21">
        <f>RANK(Table1[[#This Row],[Round Down]],F:F,0)</f>
        <v>5</v>
      </c>
      <c r="H15" s="24">
        <f>IF(Table1[[#This Row],[Rank of Remainder]]&lt;=$N$3,Table1[[#This Row],[450 Allocation]]+1,Table1[[#This Row],[450 Allocation]])</f>
        <v>2</v>
      </c>
      <c r="I15" s="21">
        <f>Table1[[#This Row],[Hamilton Method Apportionment]]+1</f>
        <v>3</v>
      </c>
      <c r="J15">
        <f>IF(Table1[[#This Row],[Plus Chair]]&lt;2,2,Table1[[#This Row],[Plus Chair]])</f>
        <v>3</v>
      </c>
      <c r="K15">
        <f>Table1[[#This Row],[&gt; 2 Counties]]</f>
        <v>3</v>
      </c>
      <c r="S15" s="4"/>
    </row>
    <row r="16" spans="1:22" x14ac:dyDescent="0.25">
      <c r="A16" t="s">
        <v>101</v>
      </c>
      <c r="B16" s="2">
        <v>1361</v>
      </c>
      <c r="C16" s="3">
        <v>5.893925791966506E-4</v>
      </c>
      <c r="D16" s="1">
        <f>Table1[[#This Row],[% of Statewide Cooper Vote]]*450</f>
        <v>0.26522666063849276</v>
      </c>
      <c r="E16">
        <f>ROUNDDOWN(Table1[[#This Row],[% of Statewide Cooper Vote]]*450,0)</f>
        <v>0</v>
      </c>
      <c r="F16" s="21">
        <f>Table1[[#This Row],[Apportion Raw]]-Table1[[#This Row],[450 Allocation]]</f>
        <v>0.26522666063849276</v>
      </c>
      <c r="G16" s="21">
        <f>RANK(Table1[[#This Row],[Round Down]],F:F,0)</f>
        <v>72</v>
      </c>
      <c r="H16" s="24">
        <f>IF(Table1[[#This Row],[Rank of Remainder]]&lt;=$N$3,Table1[[#This Row],[450 Allocation]]+1,Table1[[#This Row],[450 Allocation]])</f>
        <v>0</v>
      </c>
      <c r="I16" s="21">
        <f>Table1[[#This Row],[Hamilton Method Apportionment]]+1</f>
        <v>1</v>
      </c>
      <c r="J16">
        <f>IF(Table1[[#This Row],[Plus Chair]]&lt;2,2,Table1[[#This Row],[Plus Chair]])</f>
        <v>2</v>
      </c>
      <c r="K16">
        <f>Table1[[#This Row],[&gt; 2 Counties]]</f>
        <v>2</v>
      </c>
    </row>
    <row r="17" spans="1:11" x14ac:dyDescent="0.25">
      <c r="A17" t="s">
        <v>65</v>
      </c>
      <c r="B17" s="2">
        <v>10687</v>
      </c>
      <c r="C17" s="3">
        <v>4.6280958808777401E-3</v>
      </c>
      <c r="D17" s="1">
        <f>Table1[[#This Row],[% of Statewide Cooper Vote]]*450</f>
        <v>2.0826431463949833</v>
      </c>
      <c r="E17">
        <f>ROUNDDOWN(Table1[[#This Row],[% of Statewide Cooper Vote]]*450,0)</f>
        <v>2</v>
      </c>
      <c r="F17" s="21">
        <f>Table1[[#This Row],[Apportion Raw]]-Table1[[#This Row],[450 Allocation]]</f>
        <v>8.2643146394983269E-2</v>
      </c>
      <c r="G17" s="21">
        <f>RANK(Table1[[#This Row],[Round Down]],F:F,0)</f>
        <v>95</v>
      </c>
      <c r="H17" s="24">
        <f>IF(Table1[[#This Row],[Rank of Remainder]]&lt;=$N$3,Table1[[#This Row],[450 Allocation]]+1,Table1[[#This Row],[450 Allocation]])</f>
        <v>2</v>
      </c>
      <c r="I17" s="21">
        <f>Table1[[#This Row],[Hamilton Method Apportionment]]+1</f>
        <v>3</v>
      </c>
      <c r="J17">
        <f>IF(Table1[[#This Row],[Plus Chair]]&lt;2,2,Table1[[#This Row],[Plus Chair]])</f>
        <v>3</v>
      </c>
      <c r="K17">
        <f>Table1[[#This Row],[&gt; 2 Counties]]</f>
        <v>3</v>
      </c>
    </row>
    <row r="18" spans="1:11" x14ac:dyDescent="0.25">
      <c r="A18" t="s">
        <v>82</v>
      </c>
      <c r="B18" s="2">
        <v>5035</v>
      </c>
      <c r="C18" s="3">
        <v>2.1804494020978217E-3</v>
      </c>
      <c r="D18" s="1">
        <f>Table1[[#This Row],[% of Statewide Cooper Vote]]*450</f>
        <v>0.98120223094401982</v>
      </c>
      <c r="E18">
        <f>ROUNDDOWN(Table1[[#This Row],[% of Statewide Cooper Vote]]*450,0)</f>
        <v>0</v>
      </c>
      <c r="F18" s="21">
        <f>Table1[[#This Row],[Apportion Raw]]-Table1[[#This Row],[450 Allocation]]</f>
        <v>0.98120223094401982</v>
      </c>
      <c r="G18" s="21">
        <f>RANK(Table1[[#This Row],[Round Down]],F:F,0)</f>
        <v>4</v>
      </c>
      <c r="H18" s="24">
        <f>IF(Table1[[#This Row],[Rank of Remainder]]&lt;=$N$3,Table1[[#This Row],[450 Allocation]]+1,Table1[[#This Row],[450 Allocation]])</f>
        <v>1</v>
      </c>
      <c r="I18" s="21">
        <f>Table1[[#This Row],[Hamilton Method Apportionment]]+1</f>
        <v>2</v>
      </c>
      <c r="J18">
        <f>IF(Table1[[#This Row],[Plus Chair]]&lt;2,2,Table1[[#This Row],[Plus Chair]])</f>
        <v>2</v>
      </c>
      <c r="K18">
        <f>Table1[[#This Row],[&gt; 2 Counties]]</f>
        <v>2</v>
      </c>
    </row>
    <row r="19" spans="1:11" x14ac:dyDescent="0.25">
      <c r="A19" t="s">
        <v>34</v>
      </c>
      <c r="B19" s="2">
        <v>23766</v>
      </c>
      <c r="C19" s="3">
        <v>1.0292067624678616E-2</v>
      </c>
      <c r="D19" s="1">
        <f>Table1[[#This Row],[% of Statewide Cooper Vote]]*450</f>
        <v>4.6314304311053771</v>
      </c>
      <c r="E19">
        <f>ROUNDDOWN(Table1[[#This Row],[% of Statewide Cooper Vote]]*450,0)</f>
        <v>4</v>
      </c>
      <c r="F19" s="21">
        <f>Table1[[#This Row],[Apportion Raw]]-Table1[[#This Row],[450 Allocation]]</f>
        <v>0.63143043110537711</v>
      </c>
      <c r="G19" s="21">
        <f>RANK(Table1[[#This Row],[Round Down]],F:F,0)</f>
        <v>34</v>
      </c>
      <c r="H19" s="24">
        <f>IF(Table1[[#This Row],[Rank of Remainder]]&lt;=$N$3,Table1[[#This Row],[450 Allocation]]+1,Table1[[#This Row],[450 Allocation]])</f>
        <v>5</v>
      </c>
      <c r="I19" s="21">
        <f>Table1[[#This Row],[Hamilton Method Apportionment]]+1</f>
        <v>6</v>
      </c>
      <c r="J19">
        <f>IF(Table1[[#This Row],[Plus Chair]]&lt;2,2,Table1[[#This Row],[Plus Chair]])</f>
        <v>6</v>
      </c>
      <c r="K19">
        <f>Table1[[#This Row],[&gt; 2 Counties]]</f>
        <v>6</v>
      </c>
    </row>
    <row r="20" spans="1:11" x14ac:dyDescent="0.25">
      <c r="A20" t="s">
        <v>22</v>
      </c>
      <c r="B20" s="2">
        <v>22097</v>
      </c>
      <c r="C20" s="3">
        <v>9.5692930363764778E-3</v>
      </c>
      <c r="D20" s="1">
        <f>Table1[[#This Row],[% of Statewide Cooper Vote]]*450</f>
        <v>4.3061818663694149</v>
      </c>
      <c r="E20">
        <f>ROUNDDOWN(Table1[[#This Row],[% of Statewide Cooper Vote]]*450,0)</f>
        <v>4</v>
      </c>
      <c r="F20" s="21">
        <f>Table1[[#This Row],[Apportion Raw]]-Table1[[#This Row],[450 Allocation]]</f>
        <v>0.30618186636941491</v>
      </c>
      <c r="G20" s="21">
        <f>RANK(Table1[[#This Row],[Round Down]],F:F,0)</f>
        <v>69</v>
      </c>
      <c r="H20" s="24">
        <f>IF(Table1[[#This Row],[Rank of Remainder]]&lt;=$N$3,Table1[[#This Row],[450 Allocation]]+1,Table1[[#This Row],[450 Allocation]])</f>
        <v>4</v>
      </c>
      <c r="I20" s="21">
        <f>Table1[[#This Row],[Hamilton Method Apportionment]]+1</f>
        <v>5</v>
      </c>
      <c r="J20">
        <f>IF(Table1[[#This Row],[Plus Chair]]&lt;2,2,Table1[[#This Row],[Plus Chair]])</f>
        <v>5</v>
      </c>
      <c r="K20">
        <f>Table1[[#This Row],[&gt; 2 Counties]]</f>
        <v>5</v>
      </c>
    </row>
    <row r="21" spans="1:11" x14ac:dyDescent="0.25">
      <c r="A21" t="s">
        <v>90</v>
      </c>
      <c r="B21" s="2">
        <v>3712</v>
      </c>
      <c r="C21" s="3">
        <v>1.6075130448037964E-3</v>
      </c>
      <c r="D21" s="1">
        <f>Table1[[#This Row],[% of Statewide Cooper Vote]]*450</f>
        <v>0.72338087016170838</v>
      </c>
      <c r="E21">
        <f>ROUNDDOWN(Table1[[#This Row],[% of Statewide Cooper Vote]]*450,0)</f>
        <v>0</v>
      </c>
      <c r="F21" s="21">
        <f>Table1[[#This Row],[Apportion Raw]]-Table1[[#This Row],[450 Allocation]]</f>
        <v>0.72338087016170838</v>
      </c>
      <c r="G21" s="21">
        <f>RANK(Table1[[#This Row],[Round Down]],F:F,0)</f>
        <v>27</v>
      </c>
      <c r="H21" s="24">
        <f>IF(Table1[[#This Row],[Rank of Remainder]]&lt;=$N$3,Table1[[#This Row],[450 Allocation]]+1,Table1[[#This Row],[450 Allocation]])</f>
        <v>1</v>
      </c>
      <c r="I21" s="21">
        <f>Table1[[#This Row],[Hamilton Method Apportionment]]+1</f>
        <v>2</v>
      </c>
      <c r="J21">
        <f>IF(Table1[[#This Row],[Plus Chair]]&lt;2,2,Table1[[#This Row],[Plus Chair]])</f>
        <v>2</v>
      </c>
      <c r="K21">
        <f>Table1[[#This Row],[&gt; 2 Counties]]</f>
        <v>2</v>
      </c>
    </row>
    <row r="22" spans="1:11" x14ac:dyDescent="0.25">
      <c r="A22" t="s">
        <v>56</v>
      </c>
      <c r="B22" s="2">
        <v>2990</v>
      </c>
      <c r="C22" s="3">
        <v>1.2948448286539201E-3</v>
      </c>
      <c r="D22" s="1">
        <f>Table1[[#This Row],[% of Statewide Cooper Vote]]*450</f>
        <v>0.58268017289426399</v>
      </c>
      <c r="E22">
        <f>ROUNDDOWN(Table1[[#This Row],[% of Statewide Cooper Vote]]*450,0)</f>
        <v>0</v>
      </c>
      <c r="F22" s="21">
        <f>Table1[[#This Row],[Apportion Raw]]-Table1[[#This Row],[450 Allocation]]</f>
        <v>0.58268017289426399</v>
      </c>
      <c r="G22" s="21">
        <f>RANK(Table1[[#This Row],[Round Down]],F:F,0)</f>
        <v>41</v>
      </c>
      <c r="H22" s="24">
        <f>IF(Table1[[#This Row],[Rank of Remainder]]&lt;=$N$3,Table1[[#This Row],[450 Allocation]]+1,Table1[[#This Row],[450 Allocation]])</f>
        <v>1</v>
      </c>
      <c r="I22" s="21">
        <f>Table1[[#This Row],[Hamilton Method Apportionment]]+1</f>
        <v>2</v>
      </c>
      <c r="J22">
        <f>IF(Table1[[#This Row],[Plus Chair]]&lt;2,2,Table1[[#This Row],[Plus Chair]])</f>
        <v>2</v>
      </c>
      <c r="K22">
        <f>Table1[[#This Row],[&gt; 2 Counties]]</f>
        <v>2</v>
      </c>
    </row>
    <row r="23" spans="1:11" x14ac:dyDescent="0.25">
      <c r="A23" t="s">
        <v>99</v>
      </c>
      <c r="B23" s="2">
        <v>1690</v>
      </c>
      <c r="C23" s="3">
        <v>7.3186881619569392E-4</v>
      </c>
      <c r="D23" s="1">
        <f>Table1[[#This Row],[% of Statewide Cooper Vote]]*450</f>
        <v>0.32934096728806228</v>
      </c>
      <c r="E23">
        <f>ROUNDDOWN(Table1[[#This Row],[% of Statewide Cooper Vote]]*450,0)</f>
        <v>0</v>
      </c>
      <c r="F23" s="21">
        <f>Table1[[#This Row],[Apportion Raw]]-Table1[[#This Row],[450 Allocation]]</f>
        <v>0.32934096728806228</v>
      </c>
      <c r="G23" s="21">
        <f>RANK(Table1[[#This Row],[Round Down]],F:F,0)</f>
        <v>67</v>
      </c>
      <c r="H23" s="24">
        <f>IF(Table1[[#This Row],[Rank of Remainder]]&lt;=$N$3,Table1[[#This Row],[450 Allocation]]+1,Table1[[#This Row],[450 Allocation]])</f>
        <v>0</v>
      </c>
      <c r="I23" s="21">
        <f>Table1[[#This Row],[Hamilton Method Apportionment]]+1</f>
        <v>1</v>
      </c>
      <c r="J23">
        <f>IF(Table1[[#This Row],[Plus Chair]]&lt;2,2,Table1[[#This Row],[Plus Chair]])</f>
        <v>2</v>
      </c>
      <c r="K23">
        <f>Table1[[#This Row],[&gt; 2 Counties]]</f>
        <v>2</v>
      </c>
    </row>
    <row r="24" spans="1:11" x14ac:dyDescent="0.25">
      <c r="A24" t="s">
        <v>32</v>
      </c>
      <c r="B24" s="2">
        <v>16114</v>
      </c>
      <c r="C24" s="3">
        <v>6.9783042036552735E-3</v>
      </c>
      <c r="D24" s="1">
        <f>Table1[[#This Row],[% of Statewide Cooper Vote]]*450</f>
        <v>3.1402368916448729</v>
      </c>
      <c r="E24">
        <f>ROUNDDOWN(Table1[[#This Row],[% of Statewide Cooper Vote]]*450,0)</f>
        <v>3</v>
      </c>
      <c r="F24" s="21">
        <f>Table1[[#This Row],[Apportion Raw]]-Table1[[#This Row],[450 Allocation]]</f>
        <v>0.14023689164487285</v>
      </c>
      <c r="G24" s="21">
        <f>RANK(Table1[[#This Row],[Round Down]],F:F,0)</f>
        <v>90</v>
      </c>
      <c r="H24" s="24">
        <f>IF(Table1[[#This Row],[Rank of Remainder]]&lt;=$N$3,Table1[[#This Row],[450 Allocation]]+1,Table1[[#This Row],[450 Allocation]])</f>
        <v>3</v>
      </c>
      <c r="I24" s="21">
        <f>Table1[[#This Row],[Hamilton Method Apportionment]]+1</f>
        <v>4</v>
      </c>
      <c r="J24">
        <f>IF(Table1[[#This Row],[Plus Chair]]&lt;2,2,Table1[[#This Row],[Plus Chair]])</f>
        <v>4</v>
      </c>
      <c r="K24">
        <f>Table1[[#This Row],[&gt; 2 Counties]]</f>
        <v>4</v>
      </c>
    </row>
    <row r="25" spans="1:11" x14ac:dyDescent="0.25">
      <c r="A25" t="s">
        <v>45</v>
      </c>
      <c r="B25" s="2">
        <v>9316</v>
      </c>
      <c r="C25" s="3">
        <v>4.0343727169698728E-3</v>
      </c>
      <c r="D25" s="1">
        <f>Table1[[#This Row],[% of Statewide Cooper Vote]]*450</f>
        <v>1.8154677226364428</v>
      </c>
      <c r="E25">
        <f>ROUNDDOWN(Table1[[#This Row],[% of Statewide Cooper Vote]]*450,0)</f>
        <v>1</v>
      </c>
      <c r="F25" s="21">
        <f>Table1[[#This Row],[Apportion Raw]]-Table1[[#This Row],[450 Allocation]]</f>
        <v>0.81546772263644285</v>
      </c>
      <c r="G25" s="21">
        <f>RANK(Table1[[#This Row],[Round Down]],F:F,0)</f>
        <v>18</v>
      </c>
      <c r="H25" s="24">
        <f>IF(Table1[[#This Row],[Rank of Remainder]]&lt;=$N$3,Table1[[#This Row],[450 Allocation]]+1,Table1[[#This Row],[450 Allocation]])</f>
        <v>2</v>
      </c>
      <c r="I25" s="21">
        <f>Table1[[#This Row],[Hamilton Method Apportionment]]+1</f>
        <v>3</v>
      </c>
      <c r="J25">
        <f>IF(Table1[[#This Row],[Plus Chair]]&lt;2,2,Table1[[#This Row],[Plus Chair]])</f>
        <v>3</v>
      </c>
      <c r="K25">
        <f>Table1[[#This Row],[&gt; 2 Counties]]</f>
        <v>3</v>
      </c>
    </row>
    <row r="26" spans="1:11" x14ac:dyDescent="0.25">
      <c r="A26" t="s">
        <v>58</v>
      </c>
      <c r="B26" s="2">
        <v>17814</v>
      </c>
      <c r="C26" s="3">
        <v>7.7145036045621843E-3</v>
      </c>
      <c r="D26" s="1">
        <f>Table1[[#This Row],[% of Statewide Cooper Vote]]*450</f>
        <v>3.4715266220529828</v>
      </c>
      <c r="E26">
        <f>ROUNDDOWN(Table1[[#This Row],[% of Statewide Cooper Vote]]*450,0)</f>
        <v>3</v>
      </c>
      <c r="F26" s="21">
        <f>Table1[[#This Row],[Apportion Raw]]-Table1[[#This Row],[450 Allocation]]</f>
        <v>0.47152662205298279</v>
      </c>
      <c r="G26" s="21">
        <f>RANK(Table1[[#This Row],[Round Down]],F:F,0)</f>
        <v>51</v>
      </c>
      <c r="H26" s="24">
        <f>IF(Table1[[#This Row],[Rank of Remainder]]&lt;=$N$3,Table1[[#This Row],[450 Allocation]]+1,Table1[[#This Row],[450 Allocation]])</f>
        <v>3</v>
      </c>
      <c r="I26" s="21">
        <f>Table1[[#This Row],[Hamilton Method Apportionment]]+1</f>
        <v>4</v>
      </c>
      <c r="J26">
        <f>IF(Table1[[#This Row],[Plus Chair]]&lt;2,2,Table1[[#This Row],[Plus Chair]])</f>
        <v>4</v>
      </c>
      <c r="K26">
        <f>Table1[[#This Row],[&gt; 2 Counties]]</f>
        <v>4</v>
      </c>
    </row>
    <row r="27" spans="1:11" x14ac:dyDescent="0.25">
      <c r="A27" t="s">
        <v>12</v>
      </c>
      <c r="B27" s="2">
        <v>70449</v>
      </c>
      <c r="C27" s="3">
        <v>3.0508536232053515E-2</v>
      </c>
      <c r="D27" s="1">
        <f>Table1[[#This Row],[% of Statewide Cooper Vote]]*450</f>
        <v>13.728841304424082</v>
      </c>
      <c r="E27">
        <f>ROUNDDOWN(Table1[[#This Row],[% of Statewide Cooper Vote]]*450,0)</f>
        <v>13</v>
      </c>
      <c r="F27" s="21">
        <f>Table1[[#This Row],[Apportion Raw]]-Table1[[#This Row],[450 Allocation]]</f>
        <v>0.72884130442408157</v>
      </c>
      <c r="G27" s="21">
        <f>RANK(Table1[[#This Row],[Round Down]],F:F,0)</f>
        <v>25</v>
      </c>
      <c r="H27" s="24">
        <f>IF(Table1[[#This Row],[Rank of Remainder]]&lt;=$N$3,Table1[[#This Row],[450 Allocation]]+1,Table1[[#This Row],[450 Allocation]])</f>
        <v>14</v>
      </c>
      <c r="I27" s="21">
        <f>Table1[[#This Row],[Hamilton Method Apportionment]]+1</f>
        <v>15</v>
      </c>
      <c r="J27">
        <f>IF(Table1[[#This Row],[Plus Chair]]&lt;2,2,Table1[[#This Row],[Plus Chair]])</f>
        <v>15</v>
      </c>
      <c r="K27">
        <f>Table1[[#This Row],[&gt; 2 Counties]]</f>
        <v>15</v>
      </c>
    </row>
    <row r="28" spans="1:11" x14ac:dyDescent="0.25">
      <c r="A28" t="s">
        <v>55</v>
      </c>
      <c r="B28" s="2">
        <v>3156</v>
      </c>
      <c r="C28" s="3">
        <v>1.3667325348601243E-3</v>
      </c>
      <c r="D28" s="1">
        <f>Table1[[#This Row],[% of Statewide Cooper Vote]]*450</f>
        <v>0.61502964068705601</v>
      </c>
      <c r="E28">
        <f>ROUNDDOWN(Table1[[#This Row],[% of Statewide Cooper Vote]]*450,0)</f>
        <v>0</v>
      </c>
      <c r="F28" s="21">
        <f>Table1[[#This Row],[Apportion Raw]]-Table1[[#This Row],[450 Allocation]]</f>
        <v>0.61502964068705601</v>
      </c>
      <c r="G28" s="21">
        <f>RANK(Table1[[#This Row],[Round Down]],F:F,0)</f>
        <v>35</v>
      </c>
      <c r="H28" s="24">
        <f>IF(Table1[[#This Row],[Rank of Remainder]]&lt;=$N$3,Table1[[#This Row],[450 Allocation]]+1,Table1[[#This Row],[450 Allocation]])</f>
        <v>1</v>
      </c>
      <c r="I28" s="21">
        <f>Table1[[#This Row],[Hamilton Method Apportionment]]+1</f>
        <v>2</v>
      </c>
      <c r="J28">
        <f>IF(Table1[[#This Row],[Plus Chair]]&lt;2,2,Table1[[#This Row],[Plus Chair]])</f>
        <v>2</v>
      </c>
      <c r="K28">
        <f>Table1[[#This Row],[&gt; 2 Counties]]</f>
        <v>2</v>
      </c>
    </row>
    <row r="29" spans="1:11" x14ac:dyDescent="0.25">
      <c r="A29" t="s">
        <v>54</v>
      </c>
      <c r="B29" s="2">
        <v>8086</v>
      </c>
      <c r="C29" s="3">
        <v>3.5017107974901662E-3</v>
      </c>
      <c r="D29" s="1">
        <f>Table1[[#This Row],[% of Statewide Cooper Vote]]*450</f>
        <v>1.5757698588705749</v>
      </c>
      <c r="E29">
        <f>ROUNDDOWN(Table1[[#This Row],[% of Statewide Cooper Vote]]*450,0)</f>
        <v>1</v>
      </c>
      <c r="F29" s="21">
        <f>Table1[[#This Row],[Apportion Raw]]-Table1[[#This Row],[450 Allocation]]</f>
        <v>0.57576985887057486</v>
      </c>
      <c r="G29" s="21">
        <f>RANK(Table1[[#This Row],[Round Down]],F:F,0)</f>
        <v>42</v>
      </c>
      <c r="H29" s="24">
        <f>IF(Table1[[#This Row],[Rank of Remainder]]&lt;=$N$3,Table1[[#This Row],[450 Allocation]]+1,Table1[[#This Row],[450 Allocation]])</f>
        <v>2</v>
      </c>
      <c r="I29" s="21">
        <f>Table1[[#This Row],[Hamilton Method Apportionment]]+1</f>
        <v>3</v>
      </c>
      <c r="J29">
        <f>IF(Table1[[#This Row],[Plus Chair]]&lt;2,2,Table1[[#This Row],[Plus Chair]])</f>
        <v>3</v>
      </c>
      <c r="K29">
        <f>Table1[[#This Row],[&gt; 2 Counties]]</f>
        <v>3</v>
      </c>
    </row>
    <row r="30" spans="1:11" x14ac:dyDescent="0.25">
      <c r="A30" t="s">
        <v>23</v>
      </c>
      <c r="B30" s="2">
        <v>21945</v>
      </c>
      <c r="C30" s="3">
        <v>9.503468148765978E-3</v>
      </c>
      <c r="D30" s="1">
        <f>Table1[[#This Row],[% of Statewide Cooper Vote]]*450</f>
        <v>4.2765606669446905</v>
      </c>
      <c r="E30">
        <f>ROUNDDOWN(Table1[[#This Row],[% of Statewide Cooper Vote]]*450,0)</f>
        <v>4</v>
      </c>
      <c r="F30" s="21">
        <f>Table1[[#This Row],[Apportion Raw]]-Table1[[#This Row],[450 Allocation]]</f>
        <v>0.2765606669446905</v>
      </c>
      <c r="G30" s="21">
        <f>RANK(Table1[[#This Row],[Round Down]],F:F,0)</f>
        <v>71</v>
      </c>
      <c r="H30" s="24">
        <f>IF(Table1[[#This Row],[Rank of Remainder]]&lt;=$N$3,Table1[[#This Row],[450 Allocation]]+1,Table1[[#This Row],[450 Allocation]])</f>
        <v>4</v>
      </c>
      <c r="I30" s="21">
        <f>Table1[[#This Row],[Hamilton Method Apportionment]]+1</f>
        <v>5</v>
      </c>
      <c r="J30">
        <f>IF(Table1[[#This Row],[Plus Chair]]&lt;2,2,Table1[[#This Row],[Plus Chair]])</f>
        <v>5</v>
      </c>
      <c r="K30">
        <f>Table1[[#This Row],[&gt; 2 Counties]]</f>
        <v>5</v>
      </c>
    </row>
    <row r="31" spans="1:11" x14ac:dyDescent="0.25">
      <c r="A31" t="s">
        <v>74</v>
      </c>
      <c r="B31" s="2">
        <v>6438</v>
      </c>
      <c r="C31" s="3">
        <v>2.7880304370815844E-3</v>
      </c>
      <c r="D31" s="1">
        <f>Table1[[#This Row],[% of Statewide Cooper Vote]]*450</f>
        <v>1.254613696686713</v>
      </c>
      <c r="E31">
        <f>ROUNDDOWN(Table1[[#This Row],[% of Statewide Cooper Vote]]*450,0)</f>
        <v>1</v>
      </c>
      <c r="F31" s="21">
        <f>Table1[[#This Row],[Apportion Raw]]-Table1[[#This Row],[450 Allocation]]</f>
        <v>0.25461369668671296</v>
      </c>
      <c r="G31" s="21">
        <f>RANK(Table1[[#This Row],[Round Down]],F:F,0)</f>
        <v>75</v>
      </c>
      <c r="H31" s="24">
        <f>IF(Table1[[#This Row],[Rank of Remainder]]&lt;=$N$3,Table1[[#This Row],[450 Allocation]]+1,Table1[[#This Row],[450 Allocation]])</f>
        <v>1</v>
      </c>
      <c r="I31" s="21">
        <f>Table1[[#This Row],[Hamilton Method Apportionment]]+1</f>
        <v>2</v>
      </c>
      <c r="J31">
        <f>IF(Table1[[#This Row],[Plus Chair]]&lt;2,2,Table1[[#This Row],[Plus Chair]])</f>
        <v>2</v>
      </c>
      <c r="K31">
        <f>Table1[[#This Row],[&gt; 2 Counties]]</f>
        <v>2</v>
      </c>
    </row>
    <row r="32" spans="1:11" x14ac:dyDescent="0.25">
      <c r="A32" t="s">
        <v>52</v>
      </c>
      <c r="B32" s="2">
        <v>8180</v>
      </c>
      <c r="C32" s="3">
        <v>3.5424182937756074E-3</v>
      </c>
      <c r="D32" s="1">
        <f>Table1[[#This Row],[% of Statewide Cooper Vote]]*450</f>
        <v>1.5940882321990233</v>
      </c>
      <c r="E32">
        <f>ROUNDDOWN(Table1[[#This Row],[% of Statewide Cooper Vote]]*450,0)</f>
        <v>1</v>
      </c>
      <c r="F32" s="21">
        <f>Table1[[#This Row],[Apportion Raw]]-Table1[[#This Row],[450 Allocation]]</f>
        <v>0.59408823219902329</v>
      </c>
      <c r="G32" s="21">
        <f>RANK(Table1[[#This Row],[Round Down]],F:F,0)</f>
        <v>39</v>
      </c>
      <c r="H32" s="24">
        <f>IF(Table1[[#This Row],[Rank of Remainder]]&lt;=$N$3,Table1[[#This Row],[450 Allocation]]+1,Table1[[#This Row],[450 Allocation]])</f>
        <v>2</v>
      </c>
      <c r="I32" s="21">
        <f>Table1[[#This Row],[Hamilton Method Apportionment]]+1</f>
        <v>3</v>
      </c>
      <c r="J32">
        <f>IF(Table1[[#This Row],[Plus Chair]]&lt;2,2,Table1[[#This Row],[Plus Chair]])</f>
        <v>3</v>
      </c>
      <c r="K32">
        <f>Table1[[#This Row],[&gt; 2 Counties]]</f>
        <v>3</v>
      </c>
    </row>
    <row r="33" spans="1:11" x14ac:dyDescent="0.25">
      <c r="A33" t="s">
        <v>8</v>
      </c>
      <c r="B33" s="2">
        <v>122137</v>
      </c>
      <c r="C33" s="3">
        <v>5.2892462487392586E-2</v>
      </c>
      <c r="D33" s="1">
        <f>Table1[[#This Row],[% of Statewide Cooper Vote]]*450</f>
        <v>23.801608119326662</v>
      </c>
      <c r="E33">
        <f>ROUNDDOWN(Table1[[#This Row],[% of Statewide Cooper Vote]]*450,0)</f>
        <v>23</v>
      </c>
      <c r="F33" s="21">
        <f>Table1[[#This Row],[Apportion Raw]]-Table1[[#This Row],[450 Allocation]]</f>
        <v>0.80160811932666221</v>
      </c>
      <c r="G33" s="21">
        <f>RANK(Table1[[#This Row],[Round Down]],F:F,0)</f>
        <v>20</v>
      </c>
      <c r="H33" s="24">
        <f>IF(Table1[[#This Row],[Rank of Remainder]]&lt;=$N$3,Table1[[#This Row],[450 Allocation]]+1,Table1[[#This Row],[450 Allocation]])</f>
        <v>24</v>
      </c>
      <c r="I33" s="21">
        <f>Table1[[#This Row],[Hamilton Method Apportionment]]+1</f>
        <v>25</v>
      </c>
      <c r="J33">
        <f>IF(Table1[[#This Row],[Plus Chair]]&lt;2,2,Table1[[#This Row],[Plus Chair]])</f>
        <v>25</v>
      </c>
      <c r="K33">
        <f>Table1[[#This Row],[&gt; 2 Counties]]</f>
        <v>25</v>
      </c>
    </row>
    <row r="34" spans="1:11" x14ac:dyDescent="0.25">
      <c r="A34" t="s">
        <v>31</v>
      </c>
      <c r="B34" s="2">
        <v>16162</v>
      </c>
      <c r="C34" s="3">
        <v>6.9990910102691152E-3</v>
      </c>
      <c r="D34" s="1">
        <f>Table1[[#This Row],[% of Statewide Cooper Vote]]*450</f>
        <v>3.1495909546211021</v>
      </c>
      <c r="E34">
        <f>ROUNDDOWN(Table1[[#This Row],[% of Statewide Cooper Vote]]*450,0)</f>
        <v>3</v>
      </c>
      <c r="F34" s="21">
        <f>Table1[[#This Row],[Apportion Raw]]-Table1[[#This Row],[450 Allocation]]</f>
        <v>0.14959095462110206</v>
      </c>
      <c r="G34" s="21">
        <f>RANK(Table1[[#This Row],[Round Down]],F:F,0)</f>
        <v>89</v>
      </c>
      <c r="H34" s="24">
        <f>IF(Table1[[#This Row],[Rank of Remainder]]&lt;=$N$3,Table1[[#This Row],[450 Allocation]]+1,Table1[[#This Row],[450 Allocation]])</f>
        <v>3</v>
      </c>
      <c r="I34" s="21">
        <f>Table1[[#This Row],[Hamilton Method Apportionment]]+1</f>
        <v>4</v>
      </c>
      <c r="J34">
        <f>IF(Table1[[#This Row],[Plus Chair]]&lt;2,2,Table1[[#This Row],[Plus Chair]])</f>
        <v>4</v>
      </c>
      <c r="K34">
        <f>Table1[[#This Row],[&gt; 2 Counties]]</f>
        <v>4</v>
      </c>
    </row>
    <row r="35" spans="1:11" x14ac:dyDescent="0.25">
      <c r="A35" t="s">
        <v>9</v>
      </c>
      <c r="B35" s="2">
        <v>99689</v>
      </c>
      <c r="C35" s="3">
        <v>4.3171165927652383E-2</v>
      </c>
      <c r="D35" s="1">
        <f>Table1[[#This Row],[% of Statewide Cooper Vote]]*450</f>
        <v>19.427024667443572</v>
      </c>
      <c r="E35">
        <f>ROUNDDOWN(Table1[[#This Row],[% of Statewide Cooper Vote]]*450,0)</f>
        <v>19</v>
      </c>
      <c r="F35" s="21">
        <f>Table1[[#This Row],[Apportion Raw]]-Table1[[#This Row],[450 Allocation]]</f>
        <v>0.42702466744357181</v>
      </c>
      <c r="G35" s="21">
        <f>RANK(Table1[[#This Row],[Round Down]],F:F,0)</f>
        <v>58</v>
      </c>
      <c r="H35" s="24">
        <f>IF(Table1[[#This Row],[Rank of Remainder]]&lt;=$N$3,Table1[[#This Row],[450 Allocation]]+1,Table1[[#This Row],[450 Allocation]])</f>
        <v>19</v>
      </c>
      <c r="I35" s="21">
        <f>Table1[[#This Row],[Hamilton Method Apportionment]]+1</f>
        <v>20</v>
      </c>
      <c r="J35">
        <f>IF(Table1[[#This Row],[Plus Chair]]&lt;2,2,Table1[[#This Row],[Plus Chair]])</f>
        <v>20</v>
      </c>
      <c r="K35">
        <f>Table1[[#This Row],[&gt; 2 Counties]]</f>
        <v>20</v>
      </c>
    </row>
    <row r="36" spans="1:11" x14ac:dyDescent="0.25">
      <c r="A36" t="s">
        <v>38</v>
      </c>
      <c r="B36" s="2">
        <v>13849</v>
      </c>
      <c r="C36" s="3">
        <v>5.9974267665645949E-3</v>
      </c>
      <c r="D36" s="1">
        <f>Table1[[#This Row],[% of Statewide Cooper Vote]]*450</f>
        <v>2.6988420449540675</v>
      </c>
      <c r="E36">
        <f>ROUNDDOWN(Table1[[#This Row],[% of Statewide Cooper Vote]]*450,0)</f>
        <v>2</v>
      </c>
      <c r="F36" s="21">
        <f>Table1[[#This Row],[Apportion Raw]]-Table1[[#This Row],[450 Allocation]]</f>
        <v>0.69884204495406754</v>
      </c>
      <c r="G36" s="21">
        <f>RANK(Table1[[#This Row],[Round Down]],F:F,0)</f>
        <v>30</v>
      </c>
      <c r="H36" s="24">
        <f>IF(Table1[[#This Row],[Rank of Remainder]]&lt;=$N$3,Table1[[#This Row],[450 Allocation]]+1,Table1[[#This Row],[450 Allocation]])</f>
        <v>3</v>
      </c>
      <c r="I36" s="21">
        <f>Table1[[#This Row],[Hamilton Method Apportionment]]+1</f>
        <v>4</v>
      </c>
      <c r="J36">
        <f>IF(Table1[[#This Row],[Plus Chair]]&lt;2,2,Table1[[#This Row],[Plus Chair]])</f>
        <v>4</v>
      </c>
      <c r="K36">
        <f>Table1[[#This Row],[&gt; 2 Counties]]</f>
        <v>4</v>
      </c>
    </row>
    <row r="37" spans="1:11" x14ac:dyDescent="0.25">
      <c r="A37" t="s">
        <v>16</v>
      </c>
      <c r="B37" s="2">
        <v>33708</v>
      </c>
      <c r="C37" s="3">
        <v>1.4597534944570681E-2</v>
      </c>
      <c r="D37" s="1">
        <f>Table1[[#This Row],[% of Statewide Cooper Vote]]*450</f>
        <v>6.5688907250568063</v>
      </c>
      <c r="E37">
        <f>ROUNDDOWN(Table1[[#This Row],[% of Statewide Cooper Vote]]*450,0)</f>
        <v>6</v>
      </c>
      <c r="F37" s="21">
        <f>Table1[[#This Row],[Apportion Raw]]-Table1[[#This Row],[450 Allocation]]</f>
        <v>0.56889072505680627</v>
      </c>
      <c r="G37" s="21">
        <f>RANK(Table1[[#This Row],[Round Down]],F:F,0)</f>
        <v>44</v>
      </c>
      <c r="H37" s="24">
        <f>IF(Table1[[#This Row],[Rank of Remainder]]&lt;=$N$3,Table1[[#This Row],[450 Allocation]]+1,Table1[[#This Row],[450 Allocation]])</f>
        <v>7</v>
      </c>
      <c r="I37" s="21">
        <f>Table1[[#This Row],[Hamilton Method Apportionment]]+1</f>
        <v>8</v>
      </c>
      <c r="J37">
        <f>IF(Table1[[#This Row],[Plus Chair]]&lt;2,2,Table1[[#This Row],[Plus Chair]])</f>
        <v>8</v>
      </c>
      <c r="K37">
        <f>Table1[[#This Row],[&gt; 2 Counties]]</f>
        <v>8</v>
      </c>
    </row>
    <row r="38" spans="1:11" x14ac:dyDescent="0.25">
      <c r="A38" t="s">
        <v>94</v>
      </c>
      <c r="B38" s="2">
        <v>2338</v>
      </c>
      <c r="C38" s="3">
        <v>1.0124907054825636E-3</v>
      </c>
      <c r="D38" s="1">
        <f>Table1[[#This Row],[% of Statewide Cooper Vote]]*450</f>
        <v>0.45562081746715366</v>
      </c>
      <c r="E38">
        <f>ROUNDDOWN(Table1[[#This Row],[% of Statewide Cooper Vote]]*450,0)</f>
        <v>0</v>
      </c>
      <c r="F38" s="21">
        <f>Table1[[#This Row],[Apportion Raw]]-Table1[[#This Row],[450 Allocation]]</f>
        <v>0.45562081746715366</v>
      </c>
      <c r="G38" s="21">
        <f>RANK(Table1[[#This Row],[Round Down]],F:F,0)</f>
        <v>54</v>
      </c>
      <c r="H38" s="24">
        <f>IF(Table1[[#This Row],[Rank of Remainder]]&lt;=$N$3,Table1[[#This Row],[450 Allocation]]+1,Table1[[#This Row],[450 Allocation]])</f>
        <v>0</v>
      </c>
      <c r="I38" s="21">
        <f>Table1[[#This Row],[Hamilton Method Apportionment]]+1</f>
        <v>1</v>
      </c>
      <c r="J38">
        <f>IF(Table1[[#This Row],[Plus Chair]]&lt;2,2,Table1[[#This Row],[Plus Chair]])</f>
        <v>2</v>
      </c>
      <c r="K38">
        <f>Table1[[#This Row],[&gt; 2 Counties]]</f>
        <v>2</v>
      </c>
    </row>
    <row r="39" spans="1:11" x14ac:dyDescent="0.25">
      <c r="A39" t="s">
        <v>102</v>
      </c>
      <c r="B39" s="2">
        <v>1144</v>
      </c>
      <c r="C39" s="3">
        <v>4.9541889096323892E-4</v>
      </c>
      <c r="D39" s="1">
        <f>Table1[[#This Row],[% of Statewide Cooper Vote]]*450</f>
        <v>0.22293850093345752</v>
      </c>
      <c r="E39">
        <f>ROUNDDOWN(Table1[[#This Row],[% of Statewide Cooper Vote]]*450,0)</f>
        <v>0</v>
      </c>
      <c r="F39" s="21">
        <f>Table1[[#This Row],[Apportion Raw]]-Table1[[#This Row],[450 Allocation]]</f>
        <v>0.22293850093345752</v>
      </c>
      <c r="G39" s="21">
        <f>RANK(Table1[[#This Row],[Round Down]],F:F,0)</f>
        <v>78</v>
      </c>
      <c r="H39" s="24">
        <f>IF(Table1[[#This Row],[Rank of Remainder]]&lt;=$N$3,Table1[[#This Row],[450 Allocation]]+1,Table1[[#This Row],[450 Allocation]])</f>
        <v>0</v>
      </c>
      <c r="I39" s="21">
        <f>Table1[[#This Row],[Hamilton Method Apportionment]]+1</f>
        <v>1</v>
      </c>
      <c r="J39">
        <f>IF(Table1[[#This Row],[Plus Chair]]&lt;2,2,Table1[[#This Row],[Plus Chair]])</f>
        <v>2</v>
      </c>
      <c r="K39">
        <f>Table1[[#This Row],[&gt; 2 Counties]]</f>
        <v>2</v>
      </c>
    </row>
    <row r="40" spans="1:11" x14ac:dyDescent="0.25">
      <c r="A40" t="s">
        <v>39</v>
      </c>
      <c r="B40" s="2">
        <v>13528</v>
      </c>
      <c r="C40" s="3">
        <v>5.858414997334525E-3</v>
      </c>
      <c r="D40" s="1">
        <f>Table1[[#This Row],[% of Statewide Cooper Vote]]*450</f>
        <v>2.6362867488005364</v>
      </c>
      <c r="E40">
        <f>ROUNDDOWN(Table1[[#This Row],[% of Statewide Cooper Vote]]*450,0)</f>
        <v>2</v>
      </c>
      <c r="F40" s="21">
        <f>Table1[[#This Row],[Apportion Raw]]-Table1[[#This Row],[450 Allocation]]</f>
        <v>0.63628674880053637</v>
      </c>
      <c r="G40" s="21">
        <f>RANK(Table1[[#This Row],[Round Down]],F:F,0)</f>
        <v>33</v>
      </c>
      <c r="H40" s="24">
        <f>IF(Table1[[#This Row],[Rank of Remainder]]&lt;=$N$3,Table1[[#This Row],[450 Allocation]]+1,Table1[[#This Row],[450 Allocation]])</f>
        <v>3</v>
      </c>
      <c r="I40" s="21">
        <f>Table1[[#This Row],[Hamilton Method Apportionment]]+1</f>
        <v>4</v>
      </c>
      <c r="J40">
        <f>IF(Table1[[#This Row],[Plus Chair]]&lt;2,2,Table1[[#This Row],[Plus Chair]])</f>
        <v>4</v>
      </c>
      <c r="K40">
        <f>Table1[[#This Row],[&gt; 2 Counties]]</f>
        <v>4</v>
      </c>
    </row>
    <row r="41" spans="1:11" x14ac:dyDescent="0.25">
      <c r="A41" t="s">
        <v>92</v>
      </c>
      <c r="B41" s="2">
        <v>3602</v>
      </c>
      <c r="C41" s="3">
        <v>1.5598766129804079E-3</v>
      </c>
      <c r="D41" s="1">
        <f>Table1[[#This Row],[% of Statewide Cooper Vote]]*450</f>
        <v>0.70194447584118358</v>
      </c>
      <c r="E41">
        <f>ROUNDDOWN(Table1[[#This Row],[% of Statewide Cooper Vote]]*450,0)</f>
        <v>0</v>
      </c>
      <c r="F41" s="21">
        <f>Table1[[#This Row],[Apportion Raw]]-Table1[[#This Row],[450 Allocation]]</f>
        <v>0.70194447584118358</v>
      </c>
      <c r="G41" s="21">
        <f>RANK(Table1[[#This Row],[Round Down]],F:F,0)</f>
        <v>29</v>
      </c>
      <c r="H41" s="24">
        <f>IF(Table1[[#This Row],[Rank of Remainder]]&lt;=$N$3,Table1[[#This Row],[450 Allocation]]+1,Table1[[#This Row],[450 Allocation]])</f>
        <v>1</v>
      </c>
      <c r="I41" s="21">
        <f>Table1[[#This Row],[Hamilton Method Apportionment]]+1</f>
        <v>2</v>
      </c>
      <c r="J41">
        <f>IF(Table1[[#This Row],[Plus Chair]]&lt;2,2,Table1[[#This Row],[Plus Chair]])</f>
        <v>2</v>
      </c>
      <c r="K41">
        <f>Table1[[#This Row],[&gt; 2 Counties]]</f>
        <v>2</v>
      </c>
    </row>
    <row r="42" spans="1:11" x14ac:dyDescent="0.25">
      <c r="A42" t="s">
        <v>7</v>
      </c>
      <c r="B42" s="2">
        <v>155692</v>
      </c>
      <c r="C42" s="3">
        <v>6.7423739485881651E-2</v>
      </c>
      <c r="D42" s="1">
        <f>Table1[[#This Row],[% of Statewide Cooper Vote]]*450</f>
        <v>30.340682768646744</v>
      </c>
      <c r="E42">
        <f>ROUNDDOWN(Table1[[#This Row],[% of Statewide Cooper Vote]]*450,0)</f>
        <v>30</v>
      </c>
      <c r="F42" s="21">
        <f>Table1[[#This Row],[Apportion Raw]]-Table1[[#This Row],[450 Allocation]]</f>
        <v>0.34068276864674374</v>
      </c>
      <c r="G42" s="21">
        <f>RANK(Table1[[#This Row],[Round Down]],F:F,0)</f>
        <v>66</v>
      </c>
      <c r="H42" s="24">
        <f>IF(Table1[[#This Row],[Rank of Remainder]]&lt;=$N$3,Table1[[#This Row],[450 Allocation]]+1,Table1[[#This Row],[450 Allocation]])</f>
        <v>30</v>
      </c>
      <c r="I42" s="21">
        <f>Table1[[#This Row],[Hamilton Method Apportionment]]+1</f>
        <v>31</v>
      </c>
      <c r="J42">
        <f>IF(Table1[[#This Row],[Plus Chair]]&lt;2,2,Table1[[#This Row],[Plus Chair]])</f>
        <v>31</v>
      </c>
      <c r="K42">
        <f>Table1[[#This Row],[&gt; 2 Counties]]</f>
        <v>31</v>
      </c>
    </row>
    <row r="43" spans="1:11" x14ac:dyDescent="0.25">
      <c r="A43" t="s">
        <v>33</v>
      </c>
      <c r="B43" s="2">
        <v>16021</v>
      </c>
      <c r="C43" s="3">
        <v>6.9380297658409541E-3</v>
      </c>
      <c r="D43" s="1">
        <f>Table1[[#This Row],[% of Statewide Cooper Vote]]*450</f>
        <v>3.1221133946284292</v>
      </c>
      <c r="E43">
        <f>ROUNDDOWN(Table1[[#This Row],[% of Statewide Cooper Vote]]*450,0)</f>
        <v>3</v>
      </c>
      <c r="F43" s="21">
        <f>Table1[[#This Row],[Apportion Raw]]-Table1[[#This Row],[450 Allocation]]</f>
        <v>0.12211339462842918</v>
      </c>
      <c r="G43" s="21">
        <f>RANK(Table1[[#This Row],[Round Down]],F:F,0)</f>
        <v>94</v>
      </c>
      <c r="H43" s="24">
        <f>IF(Table1[[#This Row],[Rank of Remainder]]&lt;=$N$3,Table1[[#This Row],[450 Allocation]]+1,Table1[[#This Row],[450 Allocation]])</f>
        <v>3</v>
      </c>
      <c r="I43" s="21">
        <f>Table1[[#This Row],[Hamilton Method Apportionment]]+1</f>
        <v>4</v>
      </c>
      <c r="J43">
        <f>IF(Table1[[#This Row],[Plus Chair]]&lt;2,2,Table1[[#This Row],[Plus Chair]])</f>
        <v>4</v>
      </c>
      <c r="K43">
        <f>Table1[[#This Row],[&gt; 2 Counties]]</f>
        <v>4</v>
      </c>
    </row>
    <row r="44" spans="1:11" x14ac:dyDescent="0.25">
      <c r="A44" t="s">
        <v>60</v>
      </c>
      <c r="B44" s="2">
        <v>17666</v>
      </c>
      <c r="C44" s="3">
        <v>7.6504109508361709E-3</v>
      </c>
      <c r="D44" s="1">
        <f>Table1[[#This Row],[% of Statewide Cooper Vote]]*450</f>
        <v>3.442684927876277</v>
      </c>
      <c r="E44">
        <f>ROUNDDOWN(Table1[[#This Row],[% of Statewide Cooper Vote]]*450,0)</f>
        <v>3</v>
      </c>
      <c r="F44" s="21">
        <f>Table1[[#This Row],[Apportion Raw]]-Table1[[#This Row],[450 Allocation]]</f>
        <v>0.442684927876277</v>
      </c>
      <c r="G44" s="21">
        <f>RANK(Table1[[#This Row],[Round Down]],F:F,0)</f>
        <v>55</v>
      </c>
      <c r="H44" s="24">
        <f>IF(Table1[[#This Row],[Rank of Remainder]]&lt;=$N$3,Table1[[#This Row],[450 Allocation]]+1,Table1[[#This Row],[450 Allocation]])</f>
        <v>3</v>
      </c>
      <c r="I44" s="21">
        <f>Table1[[#This Row],[Hamilton Method Apportionment]]+1</f>
        <v>4</v>
      </c>
      <c r="J44">
        <f>IF(Table1[[#This Row],[Plus Chair]]&lt;2,2,Table1[[#This Row],[Plus Chair]])</f>
        <v>4</v>
      </c>
      <c r="K44">
        <f>Table1[[#This Row],[&gt; 2 Counties]]</f>
        <v>4</v>
      </c>
    </row>
    <row r="45" spans="1:11" x14ac:dyDescent="0.25">
      <c r="A45" t="s">
        <v>42</v>
      </c>
      <c r="B45" s="2">
        <v>12864</v>
      </c>
      <c r="C45" s="3">
        <v>5.5708641725097079E-3</v>
      </c>
      <c r="D45" s="1">
        <f>Table1[[#This Row],[% of Statewide Cooper Vote]]*450</f>
        <v>2.5068888776293687</v>
      </c>
      <c r="E45">
        <f>ROUNDDOWN(Table1[[#This Row],[% of Statewide Cooper Vote]]*450,0)</f>
        <v>2</v>
      </c>
      <c r="F45" s="21">
        <f>Table1[[#This Row],[Apportion Raw]]-Table1[[#This Row],[450 Allocation]]</f>
        <v>0.50688887762936874</v>
      </c>
      <c r="G45" s="21">
        <f>RANK(Table1[[#This Row],[Round Down]],F:F,0)</f>
        <v>46</v>
      </c>
      <c r="H45" s="24">
        <f>IF(Table1[[#This Row],[Rank of Remainder]]&lt;=$N$3,Table1[[#This Row],[450 Allocation]]+1,Table1[[#This Row],[450 Allocation]])</f>
        <v>3</v>
      </c>
      <c r="I45" s="21">
        <f>Table1[[#This Row],[Hamilton Method Apportionment]]+1</f>
        <v>4</v>
      </c>
      <c r="J45">
        <f>IF(Table1[[#This Row],[Plus Chair]]&lt;2,2,Table1[[#This Row],[Plus Chair]])</f>
        <v>4</v>
      </c>
      <c r="K45">
        <f>Table1[[#This Row],[&gt; 2 Counties]]</f>
        <v>4</v>
      </c>
    </row>
    <row r="46" spans="1:11" x14ac:dyDescent="0.25">
      <c r="A46" t="s">
        <v>20</v>
      </c>
      <c r="B46" s="2">
        <v>22459</v>
      </c>
      <c r="C46" s="3">
        <v>9.7260602029225381E-3</v>
      </c>
      <c r="D46" s="1">
        <f>Table1[[#This Row],[% of Statewide Cooper Vote]]*450</f>
        <v>4.3767270913151419</v>
      </c>
      <c r="E46">
        <f>ROUNDDOWN(Table1[[#This Row],[% of Statewide Cooper Vote]]*450,0)</f>
        <v>4</v>
      </c>
      <c r="F46" s="21">
        <f>Table1[[#This Row],[Apportion Raw]]-Table1[[#This Row],[450 Allocation]]</f>
        <v>0.37672709131514193</v>
      </c>
      <c r="G46" s="21">
        <f>RANK(Table1[[#This Row],[Round Down]],F:F,0)</f>
        <v>65</v>
      </c>
      <c r="H46" s="24">
        <f>IF(Table1[[#This Row],[Rank of Remainder]]&lt;=$N$3,Table1[[#This Row],[450 Allocation]]+1,Table1[[#This Row],[450 Allocation]])</f>
        <v>4</v>
      </c>
      <c r="I46" s="21">
        <f>Table1[[#This Row],[Hamilton Method Apportionment]]+1</f>
        <v>5</v>
      </c>
      <c r="J46">
        <f>IF(Table1[[#This Row],[Plus Chair]]&lt;2,2,Table1[[#This Row],[Plus Chair]])</f>
        <v>5</v>
      </c>
      <c r="K46">
        <f>Table1[[#This Row],[&gt; 2 Counties]]</f>
        <v>5</v>
      </c>
    </row>
    <row r="47" spans="1:11" x14ac:dyDescent="0.25">
      <c r="A47" t="s">
        <v>72</v>
      </c>
      <c r="B47" s="2">
        <v>6681</v>
      </c>
      <c r="C47" s="3">
        <v>2.8932636455641604E-3</v>
      </c>
      <c r="D47" s="1">
        <f>Table1[[#This Row],[% of Statewide Cooper Vote]]*450</f>
        <v>1.3019686405038722</v>
      </c>
      <c r="E47">
        <f>ROUNDDOWN(Table1[[#This Row],[% of Statewide Cooper Vote]]*450,0)</f>
        <v>1</v>
      </c>
      <c r="F47" s="21">
        <f>Table1[[#This Row],[Apportion Raw]]-Table1[[#This Row],[450 Allocation]]</f>
        <v>0.30196864050387218</v>
      </c>
      <c r="G47" s="21">
        <f>RANK(Table1[[#This Row],[Round Down]],F:F,0)</f>
        <v>70</v>
      </c>
      <c r="H47" s="24">
        <f>IF(Table1[[#This Row],[Rank of Remainder]]&lt;=$N$3,Table1[[#This Row],[450 Allocation]]+1,Table1[[#This Row],[450 Allocation]])</f>
        <v>1</v>
      </c>
      <c r="I47" s="21">
        <f>Table1[[#This Row],[Hamilton Method Apportionment]]+1</f>
        <v>2</v>
      </c>
      <c r="J47">
        <f>IF(Table1[[#This Row],[Plus Chair]]&lt;2,2,Table1[[#This Row],[Plus Chair]])</f>
        <v>2</v>
      </c>
      <c r="K47">
        <f>Table1[[#This Row],[&gt; 2 Counties]]</f>
        <v>2</v>
      </c>
    </row>
    <row r="48" spans="1:11" x14ac:dyDescent="0.25">
      <c r="A48" t="s">
        <v>41</v>
      </c>
      <c r="B48" s="2">
        <v>9688</v>
      </c>
      <c r="C48" s="3">
        <v>4.1954704682271495E-3</v>
      </c>
      <c r="D48" s="1">
        <f>Table1[[#This Row],[% of Statewide Cooper Vote]]*450</f>
        <v>1.8879617107022173</v>
      </c>
      <c r="E48">
        <f>ROUNDDOWN(Table1[[#This Row],[% of Statewide Cooper Vote]]*450,0)</f>
        <v>1</v>
      </c>
      <c r="F48" s="21">
        <f>Table1[[#This Row],[Apportion Raw]]-Table1[[#This Row],[450 Allocation]]</f>
        <v>0.8879617107022173</v>
      </c>
      <c r="G48" s="21">
        <f>RANK(Table1[[#This Row],[Round Down]],F:F,0)</f>
        <v>13</v>
      </c>
      <c r="H48" s="24">
        <f>IF(Table1[[#This Row],[Rank of Remainder]]&lt;=$N$3,Table1[[#This Row],[450 Allocation]]+1,Table1[[#This Row],[450 Allocation]])</f>
        <v>2</v>
      </c>
      <c r="I48" s="21">
        <f>Table1[[#This Row],[Hamilton Method Apportionment]]+1</f>
        <v>3</v>
      </c>
      <c r="J48">
        <f>IF(Table1[[#This Row],[Plus Chair]]&lt;2,2,Table1[[#This Row],[Plus Chair]])</f>
        <v>3</v>
      </c>
      <c r="K48">
        <f>Table1[[#This Row],[&gt; 2 Counties]]</f>
        <v>3</v>
      </c>
    </row>
    <row r="49" spans="1:11" x14ac:dyDescent="0.25">
      <c r="A49" t="s">
        <v>103</v>
      </c>
      <c r="B49" s="2">
        <v>1011</v>
      </c>
      <c r="C49" s="3">
        <v>4.3782211430405123E-4</v>
      </c>
      <c r="D49" s="1">
        <f>Table1[[#This Row],[% of Statewide Cooper Vote]]*450</f>
        <v>0.19701995143682305</v>
      </c>
      <c r="E49">
        <f>ROUNDDOWN(Table1[[#This Row],[% of Statewide Cooper Vote]]*450,0)</f>
        <v>0</v>
      </c>
      <c r="F49" s="21">
        <f>Table1[[#This Row],[Apportion Raw]]-Table1[[#This Row],[450 Allocation]]</f>
        <v>0.19701995143682305</v>
      </c>
      <c r="G49" s="21">
        <f>RANK(Table1[[#This Row],[Round Down]],F:F,0)</f>
        <v>83</v>
      </c>
      <c r="H49" s="24">
        <f>IF(Table1[[#This Row],[Rank of Remainder]]&lt;=$N$3,Table1[[#This Row],[450 Allocation]]+1,Table1[[#This Row],[450 Allocation]])</f>
        <v>0</v>
      </c>
      <c r="I49" s="21">
        <f>Table1[[#This Row],[Hamilton Method Apportionment]]+1</f>
        <v>1</v>
      </c>
      <c r="J49">
        <f>IF(Table1[[#This Row],[Plus Chair]]&lt;2,2,Table1[[#This Row],[Plus Chair]])</f>
        <v>2</v>
      </c>
      <c r="K49">
        <f>Table1[[#This Row],[&gt; 2 Counties]]</f>
        <v>2</v>
      </c>
    </row>
    <row r="50" spans="1:11" x14ac:dyDescent="0.25">
      <c r="A50" t="s">
        <v>17</v>
      </c>
      <c r="B50" s="2">
        <v>28585</v>
      </c>
      <c r="C50" s="3">
        <v>1.2378976397014149E-2</v>
      </c>
      <c r="D50" s="1">
        <f>Table1[[#This Row],[% of Statewide Cooper Vote]]*450</f>
        <v>5.5705393786563668</v>
      </c>
      <c r="E50">
        <f>ROUNDDOWN(Table1[[#This Row],[% of Statewide Cooper Vote]]*450,0)</f>
        <v>5</v>
      </c>
      <c r="F50" s="21">
        <f>Table1[[#This Row],[Apportion Raw]]-Table1[[#This Row],[450 Allocation]]</f>
        <v>0.57053937865636684</v>
      </c>
      <c r="G50" s="21">
        <f>RANK(Table1[[#This Row],[Round Down]],F:F,0)</f>
        <v>43</v>
      </c>
      <c r="H50" s="24">
        <f>IF(Table1[[#This Row],[Rank of Remainder]]&lt;=$N$3,Table1[[#This Row],[450 Allocation]]+1,Table1[[#This Row],[450 Allocation]])</f>
        <v>6</v>
      </c>
      <c r="I50" s="21">
        <f>Table1[[#This Row],[Hamilton Method Apportionment]]+1</f>
        <v>7</v>
      </c>
      <c r="J50">
        <f>IF(Table1[[#This Row],[Plus Chair]]&lt;2,2,Table1[[#This Row],[Plus Chair]])</f>
        <v>7</v>
      </c>
      <c r="K50">
        <f>Table1[[#This Row],[&gt; 2 Counties]]</f>
        <v>7</v>
      </c>
    </row>
    <row r="51" spans="1:11" x14ac:dyDescent="0.25">
      <c r="A51" t="s">
        <v>46</v>
      </c>
      <c r="B51" s="2">
        <v>9205</v>
      </c>
      <c r="C51" s="3">
        <v>3.9863032266753626E-3</v>
      </c>
      <c r="D51" s="1">
        <f>Table1[[#This Row],[% of Statewide Cooper Vote]]*450</f>
        <v>1.7938364520039132</v>
      </c>
      <c r="E51">
        <f>ROUNDDOWN(Table1[[#This Row],[% of Statewide Cooper Vote]]*450,0)</f>
        <v>1</v>
      </c>
      <c r="F51" s="21">
        <f>Table1[[#This Row],[Apportion Raw]]-Table1[[#This Row],[450 Allocation]]</f>
        <v>0.79383645200391317</v>
      </c>
      <c r="G51" s="21">
        <f>RANK(Table1[[#This Row],[Round Down]],F:F,0)</f>
        <v>21</v>
      </c>
      <c r="H51" s="24">
        <f>IF(Table1[[#This Row],[Rank of Remainder]]&lt;=$N$3,Table1[[#This Row],[450 Allocation]]+1,Table1[[#This Row],[450 Allocation]])</f>
        <v>2</v>
      </c>
      <c r="I51" s="21">
        <f>Table1[[#This Row],[Hamilton Method Apportionment]]+1</f>
        <v>3</v>
      </c>
      <c r="J51">
        <f>IF(Table1[[#This Row],[Plus Chair]]&lt;2,2,Table1[[#This Row],[Plus Chair]])</f>
        <v>3</v>
      </c>
      <c r="K51">
        <f>Table1[[#This Row],[&gt; 2 Counties]]</f>
        <v>3</v>
      </c>
    </row>
    <row r="52" spans="1:11" x14ac:dyDescent="0.25">
      <c r="A52" t="s">
        <v>21</v>
      </c>
      <c r="B52" s="2">
        <v>31182</v>
      </c>
      <c r="C52" s="3">
        <v>1.3503629246517235E-2</v>
      </c>
      <c r="D52" s="1">
        <f>Table1[[#This Row],[% of Statewide Cooper Vote]]*450</f>
        <v>6.0766331609327562</v>
      </c>
      <c r="E52">
        <f>ROUNDDOWN(Table1[[#This Row],[% of Statewide Cooper Vote]]*450,0)</f>
        <v>6</v>
      </c>
      <c r="F52" s="21">
        <f>Table1[[#This Row],[Apportion Raw]]-Table1[[#This Row],[450 Allocation]]</f>
        <v>7.6633160932756184E-2</v>
      </c>
      <c r="G52" s="21">
        <f>RANK(Table1[[#This Row],[Round Down]],F:F,0)</f>
        <v>96</v>
      </c>
      <c r="H52" s="24">
        <f>IF(Table1[[#This Row],[Rank of Remainder]]&lt;=$N$3,Table1[[#This Row],[450 Allocation]]+1,Table1[[#This Row],[450 Allocation]])</f>
        <v>6</v>
      </c>
      <c r="I52" s="21">
        <f>Table1[[#This Row],[Hamilton Method Apportionment]]+1</f>
        <v>7</v>
      </c>
      <c r="J52">
        <f>IF(Table1[[#This Row],[Plus Chair]]&lt;2,2,Table1[[#This Row],[Plus Chair]])</f>
        <v>7</v>
      </c>
      <c r="K52">
        <f>Table1[[#This Row],[&gt; 2 Counties]]</f>
        <v>7</v>
      </c>
    </row>
    <row r="53" spans="1:11" x14ac:dyDescent="0.25">
      <c r="A53" t="s">
        <v>96</v>
      </c>
      <c r="B53" s="2">
        <v>2050</v>
      </c>
      <c r="C53" s="3">
        <v>8.8776986579951038E-4</v>
      </c>
      <c r="D53" s="1">
        <f>Table1[[#This Row],[% of Statewide Cooper Vote]]*450</f>
        <v>0.39949643960977965</v>
      </c>
      <c r="E53">
        <f>ROUNDDOWN(Table1[[#This Row],[% of Statewide Cooper Vote]]*450,0)</f>
        <v>0</v>
      </c>
      <c r="F53" s="21">
        <f>Table1[[#This Row],[Apportion Raw]]-Table1[[#This Row],[450 Allocation]]</f>
        <v>0.39949643960977965</v>
      </c>
      <c r="G53" s="21">
        <f>RANK(Table1[[#This Row],[Round Down]],F:F,0)</f>
        <v>60</v>
      </c>
      <c r="H53" s="24">
        <f>IF(Table1[[#This Row],[Rank of Remainder]]&lt;=$N$3,Table1[[#This Row],[450 Allocation]]+1,Table1[[#This Row],[450 Allocation]])</f>
        <v>0</v>
      </c>
      <c r="I53" s="21">
        <f>Table1[[#This Row],[Hamilton Method Apportionment]]+1</f>
        <v>1</v>
      </c>
      <c r="J53">
        <f>IF(Table1[[#This Row],[Plus Chair]]&lt;2,2,Table1[[#This Row],[Plus Chair]])</f>
        <v>2</v>
      </c>
      <c r="K53">
        <f>Table1[[#This Row],[&gt; 2 Counties]]</f>
        <v>2</v>
      </c>
    </row>
    <row r="54" spans="1:11" x14ac:dyDescent="0.25">
      <c r="A54" t="s">
        <v>63</v>
      </c>
      <c r="B54" s="2">
        <v>11369</v>
      </c>
      <c r="C54" s="3">
        <v>4.9234417581827481E-3</v>
      </c>
      <c r="D54" s="1">
        <f>Table1[[#This Row],[% of Statewide Cooper Vote]]*450</f>
        <v>2.2155487911822367</v>
      </c>
      <c r="E54">
        <f>ROUNDDOWN(Table1[[#This Row],[% of Statewide Cooper Vote]]*450,0)</f>
        <v>2</v>
      </c>
      <c r="F54" s="21">
        <f>Table1[[#This Row],[Apportion Raw]]-Table1[[#This Row],[450 Allocation]]</f>
        <v>0.21554879118223669</v>
      </c>
      <c r="G54" s="21">
        <f>RANK(Table1[[#This Row],[Round Down]],F:F,0)</f>
        <v>79</v>
      </c>
      <c r="H54" s="24">
        <f>IF(Table1[[#This Row],[Rank of Remainder]]&lt;=$N$3,Table1[[#This Row],[450 Allocation]]+1,Table1[[#This Row],[450 Allocation]])</f>
        <v>2</v>
      </c>
      <c r="I54" s="21">
        <f>Table1[[#This Row],[Hamilton Method Apportionment]]+1</f>
        <v>3</v>
      </c>
      <c r="J54">
        <f>IF(Table1[[#This Row],[Plus Chair]]&lt;2,2,Table1[[#This Row],[Plus Chair]])</f>
        <v>3</v>
      </c>
      <c r="K54">
        <f>Table1[[#This Row],[&gt; 2 Counties]]</f>
        <v>3</v>
      </c>
    </row>
    <row r="55" spans="1:11" x14ac:dyDescent="0.25">
      <c r="A55" t="s">
        <v>61</v>
      </c>
      <c r="B55" s="2">
        <v>12458</v>
      </c>
      <c r="C55" s="3">
        <v>5.3950424332342931E-3</v>
      </c>
      <c r="D55" s="1">
        <f>Table1[[#This Row],[% of Statewide Cooper Vote]]*450</f>
        <v>2.427769094955432</v>
      </c>
      <c r="E55">
        <f>ROUNDDOWN(Table1[[#This Row],[% of Statewide Cooper Vote]]*450,0)</f>
        <v>2</v>
      </c>
      <c r="F55" s="21">
        <f>Table1[[#This Row],[Apportion Raw]]-Table1[[#This Row],[450 Allocation]]</f>
        <v>0.42776909495543203</v>
      </c>
      <c r="G55" s="21">
        <f>RANK(Table1[[#This Row],[Round Down]],F:F,0)</f>
        <v>57</v>
      </c>
      <c r="H55" s="24">
        <f>IF(Table1[[#This Row],[Rank of Remainder]]&lt;=$N$3,Table1[[#This Row],[450 Allocation]]+1,Table1[[#This Row],[450 Allocation]])</f>
        <v>2</v>
      </c>
      <c r="I55" s="21">
        <f>Table1[[#This Row],[Hamilton Method Apportionment]]+1</f>
        <v>3</v>
      </c>
      <c r="J55">
        <f>IF(Table1[[#This Row],[Plus Chair]]&lt;2,2,Table1[[#This Row],[Plus Chair]])</f>
        <v>3</v>
      </c>
      <c r="K55">
        <f>Table1[[#This Row],[&gt; 2 Counties]]</f>
        <v>3</v>
      </c>
    </row>
    <row r="56" spans="1:11" x14ac:dyDescent="0.25">
      <c r="A56" t="s">
        <v>64</v>
      </c>
      <c r="B56" s="2">
        <v>11331</v>
      </c>
      <c r="C56" s="3">
        <v>4.9069855362801227E-3</v>
      </c>
      <c r="D56" s="1">
        <f>Table1[[#This Row],[% of Statewide Cooper Vote]]*450</f>
        <v>2.2081434913260551</v>
      </c>
      <c r="E56">
        <f>ROUNDDOWN(Table1[[#This Row],[% of Statewide Cooper Vote]]*450,0)</f>
        <v>2</v>
      </c>
      <c r="F56" s="21">
        <f>Table1[[#This Row],[Apportion Raw]]-Table1[[#This Row],[450 Allocation]]</f>
        <v>0.20814349132605514</v>
      </c>
      <c r="G56" s="21">
        <f>RANK(Table1[[#This Row],[Round Down]],F:F,0)</f>
        <v>81</v>
      </c>
      <c r="H56" s="24">
        <f>IF(Table1[[#This Row],[Rank of Remainder]]&lt;=$N$3,Table1[[#This Row],[450 Allocation]]+1,Table1[[#This Row],[450 Allocation]])</f>
        <v>2</v>
      </c>
      <c r="I56" s="21">
        <f>Table1[[#This Row],[Hamilton Method Apportionment]]+1</f>
        <v>3</v>
      </c>
      <c r="J56">
        <f>IF(Table1[[#This Row],[Plus Chair]]&lt;2,2,Table1[[#This Row],[Plus Chair]])</f>
        <v>3</v>
      </c>
      <c r="K56">
        <f>Table1[[#This Row],[&gt; 2 Counties]]</f>
        <v>3</v>
      </c>
    </row>
    <row r="57" spans="1:11" x14ac:dyDescent="0.25">
      <c r="A57" t="s">
        <v>75</v>
      </c>
      <c r="B57" s="2">
        <v>6279</v>
      </c>
      <c r="C57" s="3">
        <v>2.7191741401732319E-3</v>
      </c>
      <c r="D57" s="1">
        <f>Table1[[#This Row],[% of Statewide Cooper Vote]]*450</f>
        <v>1.2236283630779543</v>
      </c>
      <c r="E57">
        <f>ROUNDDOWN(Table1[[#This Row],[% of Statewide Cooper Vote]]*450,0)</f>
        <v>1</v>
      </c>
      <c r="F57" s="21">
        <f>Table1[[#This Row],[Apportion Raw]]-Table1[[#This Row],[450 Allocation]]</f>
        <v>0.22362836307795431</v>
      </c>
      <c r="G57" s="21">
        <f>RANK(Table1[[#This Row],[Round Down]],F:F,0)</f>
        <v>77</v>
      </c>
      <c r="H57" s="24">
        <f>IF(Table1[[#This Row],[Rank of Remainder]]&lt;=$N$3,Table1[[#This Row],[450 Allocation]]+1,Table1[[#This Row],[450 Allocation]])</f>
        <v>1</v>
      </c>
      <c r="I57" s="21">
        <f>Table1[[#This Row],[Hamilton Method Apportionment]]+1</f>
        <v>2</v>
      </c>
      <c r="J57">
        <f>IF(Table1[[#This Row],[Plus Chair]]&lt;2,2,Table1[[#This Row],[Plus Chair]])</f>
        <v>2</v>
      </c>
      <c r="K57">
        <f>Table1[[#This Row],[&gt; 2 Counties]]</f>
        <v>2</v>
      </c>
    </row>
    <row r="58" spans="1:11" x14ac:dyDescent="0.25">
      <c r="A58" t="s">
        <v>83</v>
      </c>
      <c r="B58" s="2">
        <v>4796</v>
      </c>
      <c r="C58" s="3">
        <v>2.0769484274997326E-3</v>
      </c>
      <c r="D58" s="1">
        <f>Table1[[#This Row],[% of Statewide Cooper Vote]]*450</f>
        <v>0.93462679237487967</v>
      </c>
      <c r="E58">
        <f>ROUNDDOWN(Table1[[#This Row],[% of Statewide Cooper Vote]]*450,0)</f>
        <v>0</v>
      </c>
      <c r="F58" s="21">
        <f>Table1[[#This Row],[Apportion Raw]]-Table1[[#This Row],[450 Allocation]]</f>
        <v>0.93462679237487967</v>
      </c>
      <c r="G58" s="21">
        <f>RANK(Table1[[#This Row],[Round Down]],F:F,0)</f>
        <v>8</v>
      </c>
      <c r="H58" s="24">
        <f>IF(Table1[[#This Row],[Rank of Remainder]]&lt;=$N$3,Table1[[#This Row],[450 Allocation]]+1,Table1[[#This Row],[450 Allocation]])</f>
        <v>1</v>
      </c>
      <c r="I58" s="21">
        <f>Table1[[#This Row],[Hamilton Method Apportionment]]+1</f>
        <v>2</v>
      </c>
      <c r="J58">
        <f>IF(Table1[[#This Row],[Plus Chair]]&lt;2,2,Table1[[#This Row],[Plus Chair]])</f>
        <v>2</v>
      </c>
      <c r="K58">
        <f>Table1[[#This Row],[&gt; 2 Counties]]</f>
        <v>2</v>
      </c>
    </row>
    <row r="59" spans="1:11" x14ac:dyDescent="0.25">
      <c r="A59" t="s">
        <v>80</v>
      </c>
      <c r="B59" s="2">
        <v>5783</v>
      </c>
      <c r="C59" s="3">
        <v>2.5043771384968628E-3</v>
      </c>
      <c r="D59" s="1">
        <f>Table1[[#This Row],[% of Statewide Cooper Vote]]*450</f>
        <v>1.1269697123235882</v>
      </c>
      <c r="E59">
        <f>ROUNDDOWN(Table1[[#This Row],[% of Statewide Cooper Vote]]*450,0)</f>
        <v>1</v>
      </c>
      <c r="F59" s="21">
        <f>Table1[[#This Row],[Apportion Raw]]-Table1[[#This Row],[450 Allocation]]</f>
        <v>0.12696971232358822</v>
      </c>
      <c r="G59" s="21">
        <f>RANK(Table1[[#This Row],[Round Down]],F:F,0)</f>
        <v>93</v>
      </c>
      <c r="H59" s="24">
        <f>IF(Table1[[#This Row],[Rank of Remainder]]&lt;=$N$3,Table1[[#This Row],[450 Allocation]]+1,Table1[[#This Row],[450 Allocation]])</f>
        <v>1</v>
      </c>
      <c r="I59" s="21">
        <f>Table1[[#This Row],[Hamilton Method Apportionment]]+1</f>
        <v>2</v>
      </c>
      <c r="J59">
        <f>IF(Table1[[#This Row],[Plus Chair]]&lt;2,2,Table1[[#This Row],[Plus Chair]])</f>
        <v>2</v>
      </c>
      <c r="K59">
        <f>Table1[[#This Row],[&gt; 2 Counties]]</f>
        <v>2</v>
      </c>
    </row>
    <row r="60" spans="1:11" x14ac:dyDescent="0.25">
      <c r="A60" t="s">
        <v>78</v>
      </c>
      <c r="B60" s="2">
        <v>6022</v>
      </c>
      <c r="C60" s="3">
        <v>2.6078781130949519E-3</v>
      </c>
      <c r="D60" s="1">
        <f>Table1[[#This Row],[% of Statewide Cooper Vote]]*450</f>
        <v>1.1735451508927284</v>
      </c>
      <c r="E60">
        <f>ROUNDDOWN(Table1[[#This Row],[% of Statewide Cooper Vote]]*450,0)</f>
        <v>1</v>
      </c>
      <c r="F60" s="21">
        <f>Table1[[#This Row],[Apportion Raw]]-Table1[[#This Row],[450 Allocation]]</f>
        <v>0.17354515089272837</v>
      </c>
      <c r="G60" s="21">
        <f>RANK(Table1[[#This Row],[Round Down]],F:F,0)</f>
        <v>87</v>
      </c>
      <c r="H60" s="24">
        <f>IF(Table1[[#This Row],[Rank of Remainder]]&lt;=$N$3,Table1[[#This Row],[450 Allocation]]+1,Table1[[#This Row],[450 Allocation]])</f>
        <v>1</v>
      </c>
      <c r="I60" s="21">
        <f>Table1[[#This Row],[Hamilton Method Apportionment]]+1</f>
        <v>2</v>
      </c>
      <c r="J60">
        <f>IF(Table1[[#This Row],[Plus Chair]]&lt;2,2,Table1[[#This Row],[Plus Chair]])</f>
        <v>2</v>
      </c>
      <c r="K60">
        <f>Table1[[#This Row],[&gt; 2 Counties]]</f>
        <v>2</v>
      </c>
    </row>
    <row r="61" spans="1:11" x14ac:dyDescent="0.25">
      <c r="A61" t="s">
        <v>5</v>
      </c>
      <c r="B61" s="2">
        <v>297129</v>
      </c>
      <c r="C61" s="3">
        <v>0.12867423046592327</v>
      </c>
      <c r="D61" s="1">
        <f>Table1[[#This Row],[% of Statewide Cooper Vote]]*450</f>
        <v>57.903403709665476</v>
      </c>
      <c r="E61">
        <f>ROUNDDOWN(Table1[[#This Row],[% of Statewide Cooper Vote]]*450,0)</f>
        <v>57</v>
      </c>
      <c r="F61" s="21">
        <f>Table1[[#This Row],[Apportion Raw]]-Table1[[#This Row],[450 Allocation]]</f>
        <v>0.90340370966547567</v>
      </c>
      <c r="G61" s="21">
        <f>RANK(Table1[[#This Row],[Round Down]],F:F,0)</f>
        <v>12</v>
      </c>
      <c r="H61" s="24">
        <f>IF(Table1[[#This Row],[Rank of Remainder]]&lt;=$N$3,Table1[[#This Row],[450 Allocation]]+1,Table1[[#This Row],[450 Allocation]])</f>
        <v>58</v>
      </c>
      <c r="I61" s="21">
        <f>Table1[[#This Row],[Hamilton Method Apportionment]]+1</f>
        <v>59</v>
      </c>
      <c r="J61">
        <f>IF(Table1[[#This Row],[Plus Chair]]&lt;2,2,Table1[[#This Row],[Plus Chair]])</f>
        <v>59</v>
      </c>
      <c r="K61">
        <f>Table1[[#This Row],[&gt; 2 Counties]]</f>
        <v>59</v>
      </c>
    </row>
    <row r="62" spans="1:11" x14ac:dyDescent="0.25">
      <c r="A62" t="s">
        <v>97</v>
      </c>
      <c r="B62" s="2">
        <v>1998</v>
      </c>
      <c r="C62" s="3">
        <v>8.6525082530118137E-4</v>
      </c>
      <c r="D62" s="1">
        <f>Table1[[#This Row],[% of Statewide Cooper Vote]]*450</f>
        <v>0.38936287138553161</v>
      </c>
      <c r="E62">
        <f>ROUNDDOWN(Table1[[#This Row],[% of Statewide Cooper Vote]]*450,0)</f>
        <v>0</v>
      </c>
      <c r="F62" s="21">
        <f>Table1[[#This Row],[Apportion Raw]]-Table1[[#This Row],[450 Allocation]]</f>
        <v>0.38936287138553161</v>
      </c>
      <c r="G62" s="21">
        <f>RANK(Table1[[#This Row],[Round Down]],F:F,0)</f>
        <v>62</v>
      </c>
      <c r="H62" s="24">
        <f>IF(Table1[[#This Row],[Rank of Remainder]]&lt;=$N$3,Table1[[#This Row],[450 Allocation]]+1,Table1[[#This Row],[450 Allocation]])</f>
        <v>0</v>
      </c>
      <c r="I62" s="21">
        <f>Table1[[#This Row],[Hamilton Method Apportionment]]+1</f>
        <v>1</v>
      </c>
      <c r="J62">
        <f>IF(Table1[[#This Row],[Plus Chair]]&lt;2,2,Table1[[#This Row],[Plus Chair]])</f>
        <v>2</v>
      </c>
      <c r="K62">
        <f>Table1[[#This Row],[&gt; 2 Counties]]</f>
        <v>2</v>
      </c>
    </row>
    <row r="63" spans="1:11" x14ac:dyDescent="0.25">
      <c r="A63" t="s">
        <v>84</v>
      </c>
      <c r="B63" s="2">
        <v>4658</v>
      </c>
      <c r="C63" s="3">
        <v>2.0171863584849364E-3</v>
      </c>
      <c r="D63" s="1">
        <f>Table1[[#This Row],[% of Statewide Cooper Vote]]*450</f>
        <v>0.90773386131822142</v>
      </c>
      <c r="E63">
        <f>ROUNDDOWN(Table1[[#This Row],[% of Statewide Cooper Vote]]*450,0)</f>
        <v>0</v>
      </c>
      <c r="F63" s="21">
        <f>Table1[[#This Row],[Apportion Raw]]-Table1[[#This Row],[450 Allocation]]</f>
        <v>0.90773386131822142</v>
      </c>
      <c r="G63" s="21">
        <f>RANK(Table1[[#This Row],[Round Down]],F:F,0)</f>
        <v>10</v>
      </c>
      <c r="H63" s="24">
        <f>IF(Table1[[#This Row],[Rank of Remainder]]&lt;=$N$3,Table1[[#This Row],[450 Allocation]]+1,Table1[[#This Row],[450 Allocation]])</f>
        <v>1</v>
      </c>
      <c r="I63" s="21">
        <f>Table1[[#This Row],[Hamilton Method Apportionment]]+1</f>
        <v>2</v>
      </c>
      <c r="J63">
        <f>IF(Table1[[#This Row],[Plus Chair]]&lt;2,2,Table1[[#This Row],[Plus Chair]])</f>
        <v>2</v>
      </c>
      <c r="K63">
        <f>Table1[[#This Row],[&gt; 2 Counties]]</f>
        <v>2</v>
      </c>
    </row>
    <row r="64" spans="1:11" x14ac:dyDescent="0.25">
      <c r="A64" t="s">
        <v>59</v>
      </c>
      <c r="B64" s="2">
        <v>17794</v>
      </c>
      <c r="C64" s="3">
        <v>7.7058424351397498E-3</v>
      </c>
      <c r="D64" s="1">
        <f>Table1[[#This Row],[% of Statewide Cooper Vote]]*450</f>
        <v>3.4676290958128875</v>
      </c>
      <c r="E64">
        <f>ROUNDDOWN(Table1[[#This Row],[% of Statewide Cooper Vote]]*450,0)</f>
        <v>3</v>
      </c>
      <c r="F64" s="21">
        <f>Table1[[#This Row],[Apportion Raw]]-Table1[[#This Row],[450 Allocation]]</f>
        <v>0.46762909581288747</v>
      </c>
      <c r="G64" s="21">
        <f>RANK(Table1[[#This Row],[Round Down]],F:F,0)</f>
        <v>52</v>
      </c>
      <c r="H64" s="24">
        <f>IF(Table1[[#This Row],[Rank of Remainder]]&lt;=$N$3,Table1[[#This Row],[450 Allocation]]+1,Table1[[#This Row],[450 Allocation]])</f>
        <v>3</v>
      </c>
      <c r="I64" s="21">
        <f>Table1[[#This Row],[Hamilton Method Apportionment]]+1</f>
        <v>4</v>
      </c>
      <c r="J64">
        <f>IF(Table1[[#This Row],[Plus Chair]]&lt;2,2,Table1[[#This Row],[Plus Chair]])</f>
        <v>4</v>
      </c>
      <c r="K64">
        <f>Table1[[#This Row],[&gt; 2 Counties]]</f>
        <v>4</v>
      </c>
    </row>
    <row r="65" spans="1:11" x14ac:dyDescent="0.25">
      <c r="A65" t="s">
        <v>27</v>
      </c>
      <c r="B65" s="2">
        <v>24646</v>
      </c>
      <c r="C65" s="3">
        <v>1.0673159079265724E-2</v>
      </c>
      <c r="D65" s="1">
        <f>Table1[[#This Row],[% of Statewide Cooper Vote]]*450</f>
        <v>4.8029215856695755</v>
      </c>
      <c r="E65">
        <f>ROUNDDOWN(Table1[[#This Row],[% of Statewide Cooper Vote]]*450,0)</f>
        <v>4</v>
      </c>
      <c r="F65" s="21">
        <f>Table1[[#This Row],[Apportion Raw]]-Table1[[#This Row],[450 Allocation]]</f>
        <v>0.8029215856695755</v>
      </c>
      <c r="G65" s="21">
        <f>RANK(Table1[[#This Row],[Round Down]],F:F,0)</f>
        <v>19</v>
      </c>
      <c r="H65" s="24">
        <f>IF(Table1[[#This Row],[Rank of Remainder]]&lt;=$N$3,Table1[[#This Row],[450 Allocation]]+1,Table1[[#This Row],[450 Allocation]])</f>
        <v>5</v>
      </c>
      <c r="I65" s="21">
        <f>Table1[[#This Row],[Hamilton Method Apportionment]]+1</f>
        <v>6</v>
      </c>
      <c r="J65">
        <f>IF(Table1[[#This Row],[Plus Chair]]&lt;2,2,Table1[[#This Row],[Plus Chair]])</f>
        <v>6</v>
      </c>
      <c r="K65">
        <f>Table1[[#This Row],[&gt; 2 Counties]]</f>
        <v>6</v>
      </c>
    </row>
    <row r="66" spans="1:11" x14ac:dyDescent="0.25">
      <c r="A66" t="s">
        <v>15</v>
      </c>
      <c r="B66" s="2">
        <v>56370</v>
      </c>
      <c r="C66" s="3">
        <v>2.4411506017130928E-2</v>
      </c>
      <c r="D66" s="1">
        <f>Table1[[#This Row],[% of Statewide Cooper Vote]]*450</f>
        <v>10.985177707708917</v>
      </c>
      <c r="E66">
        <f>ROUNDDOWN(Table1[[#This Row],[% of Statewide Cooper Vote]]*450,0)</f>
        <v>10</v>
      </c>
      <c r="F66" s="21">
        <f>Table1[[#This Row],[Apportion Raw]]-Table1[[#This Row],[450 Allocation]]</f>
        <v>0.98517770770891744</v>
      </c>
      <c r="G66" s="21">
        <f>RANK(Table1[[#This Row],[Round Down]],F:F,0)</f>
        <v>3</v>
      </c>
      <c r="H66" s="24">
        <f>IF(Table1[[#This Row],[Rank of Remainder]]&lt;=$N$3,Table1[[#This Row],[450 Allocation]]+1,Table1[[#This Row],[450 Allocation]])</f>
        <v>11</v>
      </c>
      <c r="I66" s="21">
        <f>Table1[[#This Row],[Hamilton Method Apportionment]]+1</f>
        <v>12</v>
      </c>
      <c r="J66">
        <f>IF(Table1[[#This Row],[Plus Chair]]&lt;2,2,Table1[[#This Row],[Plus Chair]])</f>
        <v>12</v>
      </c>
      <c r="K66">
        <f>Table1[[#This Row],[&gt; 2 Counties]]</f>
        <v>12</v>
      </c>
    </row>
    <row r="67" spans="1:11" x14ac:dyDescent="0.25">
      <c r="A67" t="s">
        <v>77</v>
      </c>
      <c r="B67" s="2">
        <v>6101</v>
      </c>
      <c r="C67" s="3">
        <v>2.6420897323135672E-3</v>
      </c>
      <c r="D67" s="1">
        <f>Table1[[#This Row],[% of Statewide Cooper Vote]]*450</f>
        <v>1.1889403795411053</v>
      </c>
      <c r="E67">
        <f>ROUNDDOWN(Table1[[#This Row],[% of Statewide Cooper Vote]]*450,0)</f>
        <v>1</v>
      </c>
      <c r="F67" s="21">
        <f>Table1[[#This Row],[Apportion Raw]]-Table1[[#This Row],[450 Allocation]]</f>
        <v>0.18894037954110532</v>
      </c>
      <c r="G67" s="21">
        <f>RANK(Table1[[#This Row],[Round Down]],F:F,0)</f>
        <v>85</v>
      </c>
      <c r="H67" s="24">
        <f>IF(Table1[[#This Row],[Rank of Remainder]]&lt;=$N$3,Table1[[#This Row],[450 Allocation]]+1,Table1[[#This Row],[450 Allocation]])</f>
        <v>1</v>
      </c>
      <c r="I67" s="21">
        <f>Table1[[#This Row],[Hamilton Method Apportionment]]+1</f>
        <v>2</v>
      </c>
      <c r="J67">
        <f>IF(Table1[[#This Row],[Plus Chair]]&lt;2,2,Table1[[#This Row],[Plus Chair]])</f>
        <v>2</v>
      </c>
      <c r="K67">
        <f>Table1[[#This Row],[&gt; 2 Counties]]</f>
        <v>2</v>
      </c>
    </row>
    <row r="68" spans="1:11" x14ac:dyDescent="0.25">
      <c r="A68" t="s">
        <v>37</v>
      </c>
      <c r="B68" s="2">
        <v>17994</v>
      </c>
      <c r="C68" s="3">
        <v>7.7924541293640922E-3</v>
      </c>
      <c r="D68" s="1">
        <f>Table1[[#This Row],[% of Statewide Cooper Vote]]*450</f>
        <v>3.5066043582138415</v>
      </c>
      <c r="E68">
        <f>ROUNDDOWN(Table1[[#This Row],[% of Statewide Cooper Vote]]*450,0)</f>
        <v>3</v>
      </c>
      <c r="F68" s="21">
        <f>Table1[[#This Row],[Apportion Raw]]-Table1[[#This Row],[450 Allocation]]</f>
        <v>0.50660435821384153</v>
      </c>
      <c r="G68" s="21">
        <f>RANK(Table1[[#This Row],[Round Down]],F:F,0)</f>
        <v>47</v>
      </c>
      <c r="H68" s="24">
        <f>IF(Table1[[#This Row],[Rank of Remainder]]&lt;=$N$3,Table1[[#This Row],[450 Allocation]]+1,Table1[[#This Row],[450 Allocation]])</f>
        <v>4</v>
      </c>
      <c r="I68" s="21">
        <f>Table1[[#This Row],[Hamilton Method Apportionment]]+1</f>
        <v>5</v>
      </c>
      <c r="J68">
        <f>IF(Table1[[#This Row],[Plus Chair]]&lt;2,2,Table1[[#This Row],[Plus Chair]])</f>
        <v>5</v>
      </c>
      <c r="K68">
        <f>Table1[[#This Row],[&gt; 2 Counties]]</f>
        <v>5</v>
      </c>
    </row>
    <row r="69" spans="1:11" x14ac:dyDescent="0.25">
      <c r="A69" t="s">
        <v>11</v>
      </c>
      <c r="B69" s="2">
        <v>61344</v>
      </c>
      <c r="C69" s="3">
        <v>2.6565538852490325E-2</v>
      </c>
      <c r="D69" s="1">
        <f>Table1[[#This Row],[% of Statewide Cooper Vote]]*450</f>
        <v>11.954492483620646</v>
      </c>
      <c r="E69">
        <f>ROUNDDOWN(Table1[[#This Row],[% of Statewide Cooper Vote]]*450,0)</f>
        <v>11</v>
      </c>
      <c r="F69" s="21">
        <f>Table1[[#This Row],[Apportion Raw]]-Table1[[#This Row],[450 Allocation]]</f>
        <v>0.95449248362064587</v>
      </c>
      <c r="G69" s="21">
        <f>RANK(Table1[[#This Row],[Round Down]],F:F,0)</f>
        <v>7</v>
      </c>
      <c r="H69" s="24">
        <f>IF(Table1[[#This Row],[Rank of Remainder]]&lt;=$N$3,Table1[[#This Row],[450 Allocation]]+1,Table1[[#This Row],[450 Allocation]])</f>
        <v>12</v>
      </c>
      <c r="I69" s="21">
        <f>Table1[[#This Row],[Hamilton Method Apportionment]]+1</f>
        <v>13</v>
      </c>
      <c r="J69">
        <f>IF(Table1[[#This Row],[Plus Chair]]&lt;2,2,Table1[[#This Row],[Plus Chair]])</f>
        <v>13</v>
      </c>
      <c r="K69">
        <f>Table1[[#This Row],[&gt; 2 Counties]]</f>
        <v>13</v>
      </c>
    </row>
    <row r="70" spans="1:11" x14ac:dyDescent="0.25">
      <c r="A70" t="s">
        <v>91</v>
      </c>
      <c r="B70" s="2">
        <v>2466</v>
      </c>
      <c r="C70" s="3">
        <v>1.0679221897861428E-3</v>
      </c>
      <c r="D70" s="1">
        <f>Table1[[#This Row],[% of Statewide Cooper Vote]]*450</f>
        <v>0.48056498540376424</v>
      </c>
      <c r="E70">
        <f>ROUNDDOWN(Table1[[#This Row],[% of Statewide Cooper Vote]]*450,0)</f>
        <v>0</v>
      </c>
      <c r="F70" s="21">
        <f>Table1[[#This Row],[Apportion Raw]]-Table1[[#This Row],[450 Allocation]]</f>
        <v>0.48056498540376424</v>
      </c>
      <c r="G70" s="21">
        <f>RANK(Table1[[#This Row],[Round Down]],F:F,0)</f>
        <v>50</v>
      </c>
      <c r="H70" s="24">
        <f>IF(Table1[[#This Row],[Rank of Remainder]]&lt;=$N$3,Table1[[#This Row],[450 Allocation]]+1,Table1[[#This Row],[450 Allocation]])</f>
        <v>1</v>
      </c>
      <c r="I70" s="21">
        <f>Table1[[#This Row],[Hamilton Method Apportionment]]+1</f>
        <v>2</v>
      </c>
      <c r="J70">
        <f>IF(Table1[[#This Row],[Plus Chair]]&lt;2,2,Table1[[#This Row],[Plus Chair]])</f>
        <v>2</v>
      </c>
      <c r="K70">
        <f>Table1[[#This Row],[&gt; 2 Counties]]</f>
        <v>2</v>
      </c>
    </row>
    <row r="71" spans="1:11" x14ac:dyDescent="0.25">
      <c r="A71" t="s">
        <v>49</v>
      </c>
      <c r="B71" s="2">
        <v>8774</v>
      </c>
      <c r="C71" s="3">
        <v>3.7996550256219046E-3</v>
      </c>
      <c r="D71" s="1">
        <f>Table1[[#This Row],[% of Statewide Cooper Vote]]*450</f>
        <v>1.7098447615298571</v>
      </c>
      <c r="E71">
        <f>ROUNDDOWN(Table1[[#This Row],[% of Statewide Cooper Vote]]*450,0)</f>
        <v>1</v>
      </c>
      <c r="F71" s="21">
        <f>Table1[[#This Row],[Apportion Raw]]-Table1[[#This Row],[450 Allocation]]</f>
        <v>0.70984476152985709</v>
      </c>
      <c r="G71" s="21">
        <f>RANK(Table1[[#This Row],[Round Down]],F:F,0)</f>
        <v>28</v>
      </c>
      <c r="H71" s="24">
        <f>IF(Table1[[#This Row],[Rank of Remainder]]&lt;=$N$3,Table1[[#This Row],[450 Allocation]]+1,Table1[[#This Row],[450 Allocation]])</f>
        <v>2</v>
      </c>
      <c r="I71" s="21">
        <f>Table1[[#This Row],[Hamilton Method Apportionment]]+1</f>
        <v>3</v>
      </c>
      <c r="J71">
        <f>IF(Table1[[#This Row],[Plus Chair]]&lt;2,2,Table1[[#This Row],[Plus Chair]])</f>
        <v>3</v>
      </c>
      <c r="K71">
        <f>Table1[[#This Row],[&gt; 2 Counties]]</f>
        <v>3</v>
      </c>
    </row>
    <row r="72" spans="1:11" x14ac:dyDescent="0.25">
      <c r="A72" t="s">
        <v>67</v>
      </c>
      <c r="B72" s="2">
        <v>10187</v>
      </c>
      <c r="C72" s="3">
        <v>4.4115666453168837E-3</v>
      </c>
      <c r="D72" s="1">
        <f>Table1[[#This Row],[% of Statewide Cooper Vote]]*450</f>
        <v>1.9852049903925977</v>
      </c>
      <c r="E72">
        <f>ROUNDDOWN(Table1[[#This Row],[% of Statewide Cooper Vote]]*450,0)</f>
        <v>1</v>
      </c>
      <c r="F72" s="21">
        <f>Table1[[#This Row],[Apportion Raw]]-Table1[[#This Row],[450 Allocation]]</f>
        <v>0.98520499039259768</v>
      </c>
      <c r="G72" s="21">
        <f>RANK(Table1[[#This Row],[Round Down]],F:F,0)</f>
        <v>2</v>
      </c>
      <c r="H72" s="24">
        <f>IF(Table1[[#This Row],[Rank of Remainder]]&lt;=$N$3,Table1[[#This Row],[450 Allocation]]+1,Table1[[#This Row],[450 Allocation]])</f>
        <v>2</v>
      </c>
      <c r="I72" s="21">
        <f>Table1[[#This Row],[Hamilton Method Apportionment]]+1</f>
        <v>3</v>
      </c>
      <c r="J72">
        <f>IF(Table1[[#This Row],[Plus Chair]]&lt;2,2,Table1[[#This Row],[Plus Chair]])</f>
        <v>3</v>
      </c>
      <c r="K72">
        <f>Table1[[#This Row],[&gt; 2 Counties]]</f>
        <v>3</v>
      </c>
    </row>
    <row r="73" spans="1:11" x14ac:dyDescent="0.25">
      <c r="A73" t="s">
        <v>93</v>
      </c>
      <c r="B73" s="2">
        <v>2356</v>
      </c>
      <c r="C73" s="3">
        <v>1.0202857579627543E-3</v>
      </c>
      <c r="D73" s="1">
        <f>Table1[[#This Row],[% of Statewide Cooper Vote]]*450</f>
        <v>0.45912859108323945</v>
      </c>
      <c r="E73">
        <f>ROUNDDOWN(Table1[[#This Row],[% of Statewide Cooper Vote]]*450,0)</f>
        <v>0</v>
      </c>
      <c r="F73" s="21">
        <f>Table1[[#This Row],[Apportion Raw]]-Table1[[#This Row],[450 Allocation]]</f>
        <v>0.45912859108323945</v>
      </c>
      <c r="G73" s="21">
        <f>RANK(Table1[[#This Row],[Round Down]],F:F,0)</f>
        <v>53</v>
      </c>
      <c r="H73" s="24">
        <f>IF(Table1[[#This Row],[Rank of Remainder]]&lt;=$N$3,Table1[[#This Row],[450 Allocation]]+1,Table1[[#This Row],[450 Allocation]])</f>
        <v>0</v>
      </c>
      <c r="I73" s="21">
        <f>Table1[[#This Row],[Hamilton Method Apportionment]]+1</f>
        <v>1</v>
      </c>
      <c r="J73">
        <f>IF(Table1[[#This Row],[Plus Chair]]&lt;2,2,Table1[[#This Row],[Plus Chair]])</f>
        <v>2</v>
      </c>
      <c r="K73">
        <f>Table1[[#This Row],[&gt; 2 Counties]]</f>
        <v>2</v>
      </c>
    </row>
    <row r="74" spans="1:11" x14ac:dyDescent="0.25">
      <c r="A74" t="s">
        <v>50</v>
      </c>
      <c r="B74" s="2">
        <v>8400</v>
      </c>
      <c r="C74" s="3">
        <v>3.6376911574223839E-3</v>
      </c>
      <c r="D74" s="1">
        <f>Table1[[#This Row],[% of Statewide Cooper Vote]]*450</f>
        <v>1.6369610208400727</v>
      </c>
      <c r="E74">
        <f>ROUNDDOWN(Table1[[#This Row],[% of Statewide Cooper Vote]]*450,0)</f>
        <v>1</v>
      </c>
      <c r="F74" s="21">
        <f>Table1[[#This Row],[Apportion Raw]]-Table1[[#This Row],[450 Allocation]]</f>
        <v>0.63696102084007267</v>
      </c>
      <c r="G74" s="21">
        <f>RANK(Table1[[#This Row],[Round Down]],F:F,0)</f>
        <v>32</v>
      </c>
      <c r="H74" s="24">
        <f>IF(Table1[[#This Row],[Rank of Remainder]]&lt;=$N$3,Table1[[#This Row],[450 Allocation]]+1,Table1[[#This Row],[450 Allocation]])</f>
        <v>2</v>
      </c>
      <c r="I74" s="21">
        <f>Table1[[#This Row],[Hamilton Method Apportionment]]+1</f>
        <v>3</v>
      </c>
      <c r="J74">
        <f>IF(Table1[[#This Row],[Plus Chair]]&lt;2,2,Table1[[#This Row],[Plus Chair]])</f>
        <v>3</v>
      </c>
      <c r="K74">
        <f>Table1[[#This Row],[&gt; 2 Counties]]</f>
        <v>3</v>
      </c>
    </row>
    <row r="75" spans="1:11" x14ac:dyDescent="0.25">
      <c r="A75" t="s">
        <v>13</v>
      </c>
      <c r="B75" s="2">
        <v>41916</v>
      </c>
      <c r="C75" s="3">
        <v>1.8152078875537696E-2</v>
      </c>
      <c r="D75" s="1">
        <f>Table1[[#This Row],[% of Statewide Cooper Vote]]*450</f>
        <v>8.1684354939919626</v>
      </c>
      <c r="E75">
        <f>ROUNDDOWN(Table1[[#This Row],[% of Statewide Cooper Vote]]*450,0)</f>
        <v>8</v>
      </c>
      <c r="F75" s="21">
        <f>Table1[[#This Row],[Apportion Raw]]-Table1[[#This Row],[450 Allocation]]</f>
        <v>0.16843549399196256</v>
      </c>
      <c r="G75" s="21">
        <f>RANK(Table1[[#This Row],[Round Down]],F:F,0)</f>
        <v>88</v>
      </c>
      <c r="H75" s="24">
        <f>IF(Table1[[#This Row],[Rank of Remainder]]&lt;=$N$3,Table1[[#This Row],[450 Allocation]]+1,Table1[[#This Row],[450 Allocation]])</f>
        <v>8</v>
      </c>
      <c r="I75" s="21">
        <f>Table1[[#This Row],[Hamilton Method Apportionment]]+1</f>
        <v>9</v>
      </c>
      <c r="J75">
        <f>IF(Table1[[#This Row],[Plus Chair]]&lt;2,2,Table1[[#This Row],[Plus Chair]])</f>
        <v>9</v>
      </c>
      <c r="K75">
        <f>Table1[[#This Row],[&gt; 2 Counties]]</f>
        <v>9</v>
      </c>
    </row>
    <row r="76" spans="1:11" x14ac:dyDescent="0.25">
      <c r="A76" t="s">
        <v>87</v>
      </c>
      <c r="B76" s="2">
        <v>4302</v>
      </c>
      <c r="C76" s="3">
        <v>1.8630175427656066E-3</v>
      </c>
      <c r="D76" s="1">
        <f>Table1[[#This Row],[% of Statewide Cooper Vote]]*450</f>
        <v>0.83835789424452301</v>
      </c>
      <c r="E76">
        <f>ROUNDDOWN(Table1[[#This Row],[% of Statewide Cooper Vote]]*450,0)</f>
        <v>0</v>
      </c>
      <c r="F76" s="21">
        <f>Table1[[#This Row],[Apportion Raw]]-Table1[[#This Row],[450 Allocation]]</f>
        <v>0.83835789424452301</v>
      </c>
      <c r="G76" s="21">
        <f>RANK(Table1[[#This Row],[Round Down]],F:F,0)</f>
        <v>17</v>
      </c>
      <c r="H76" s="24">
        <f>IF(Table1[[#This Row],[Rank of Remainder]]&lt;=$N$3,Table1[[#This Row],[450 Allocation]]+1,Table1[[#This Row],[450 Allocation]])</f>
        <v>1</v>
      </c>
      <c r="I76" s="21">
        <f>Table1[[#This Row],[Hamilton Method Apportionment]]+1</f>
        <v>2</v>
      </c>
      <c r="J76">
        <f>IF(Table1[[#This Row],[Plus Chair]]&lt;2,2,Table1[[#This Row],[Plus Chair]])</f>
        <v>2</v>
      </c>
      <c r="K76">
        <f>Table1[[#This Row],[&gt; 2 Counties]]</f>
        <v>2</v>
      </c>
    </row>
    <row r="77" spans="1:11" x14ac:dyDescent="0.25">
      <c r="A77" t="s">
        <v>29</v>
      </c>
      <c r="B77" s="2">
        <v>16374</v>
      </c>
      <c r="C77" s="3">
        <v>7.0908994061469185E-3</v>
      </c>
      <c r="D77" s="1">
        <f>Table1[[#This Row],[% of Statewide Cooper Vote]]*450</f>
        <v>3.1909047327661133</v>
      </c>
      <c r="E77">
        <f>ROUNDDOWN(Table1[[#This Row],[% of Statewide Cooper Vote]]*450,0)</f>
        <v>3</v>
      </c>
      <c r="F77" s="21">
        <f>Table1[[#This Row],[Apportion Raw]]-Table1[[#This Row],[450 Allocation]]</f>
        <v>0.19090473276611331</v>
      </c>
      <c r="G77" s="21">
        <f>RANK(Table1[[#This Row],[Round Down]],F:F,0)</f>
        <v>84</v>
      </c>
      <c r="H77" s="24">
        <f>IF(Table1[[#This Row],[Rank of Remainder]]&lt;=$N$3,Table1[[#This Row],[450 Allocation]]+1,Table1[[#This Row],[450 Allocation]])</f>
        <v>3</v>
      </c>
      <c r="I77" s="21">
        <f>Table1[[#This Row],[Hamilton Method Apportionment]]+1</f>
        <v>4</v>
      </c>
      <c r="J77">
        <f>IF(Table1[[#This Row],[Plus Chair]]&lt;2,2,Table1[[#This Row],[Plus Chair]])</f>
        <v>4</v>
      </c>
      <c r="K77">
        <f>Table1[[#This Row],[&gt; 2 Counties]]</f>
        <v>4</v>
      </c>
    </row>
    <row r="78" spans="1:11" x14ac:dyDescent="0.25">
      <c r="A78" t="s">
        <v>47</v>
      </c>
      <c r="B78" s="2">
        <v>8948</v>
      </c>
      <c r="C78" s="3">
        <v>3.8750071995970825E-3</v>
      </c>
      <c r="D78" s="1">
        <f>Table1[[#This Row],[% of Statewide Cooper Vote]]*450</f>
        <v>1.7437532398186872</v>
      </c>
      <c r="E78">
        <f>ROUNDDOWN(Table1[[#This Row],[% of Statewide Cooper Vote]]*450,0)</f>
        <v>1</v>
      </c>
      <c r="F78" s="21">
        <f>Table1[[#This Row],[Apportion Raw]]-Table1[[#This Row],[450 Allocation]]</f>
        <v>0.74375323981868724</v>
      </c>
      <c r="G78" s="21">
        <f>RANK(Table1[[#This Row],[Round Down]],F:F,0)</f>
        <v>24</v>
      </c>
      <c r="H78" s="24">
        <f>IF(Table1[[#This Row],[Rank of Remainder]]&lt;=$N$3,Table1[[#This Row],[450 Allocation]]+1,Table1[[#This Row],[450 Allocation]])</f>
        <v>2</v>
      </c>
      <c r="I78" s="21">
        <f>Table1[[#This Row],[Hamilton Method Apportionment]]+1</f>
        <v>3</v>
      </c>
      <c r="J78">
        <f>IF(Table1[[#This Row],[Plus Chair]]&lt;2,2,Table1[[#This Row],[Plus Chair]])</f>
        <v>3</v>
      </c>
      <c r="K78">
        <f>Table1[[#This Row],[&gt; 2 Counties]]</f>
        <v>3</v>
      </c>
    </row>
    <row r="79" spans="1:11" x14ac:dyDescent="0.25">
      <c r="A79" t="s">
        <v>36</v>
      </c>
      <c r="B79" s="2">
        <v>18536</v>
      </c>
      <c r="C79" s="3">
        <v>8.0271718207120604E-3</v>
      </c>
      <c r="D79" s="1">
        <f>Table1[[#This Row],[% of Statewide Cooper Vote]]*450</f>
        <v>3.6122273193204273</v>
      </c>
      <c r="E79">
        <f>ROUNDDOWN(Table1[[#This Row],[% of Statewide Cooper Vote]]*450,0)</f>
        <v>3</v>
      </c>
      <c r="F79" s="21">
        <f>Table1[[#This Row],[Apportion Raw]]-Table1[[#This Row],[450 Allocation]]</f>
        <v>0.61222731932042729</v>
      </c>
      <c r="G79" s="21">
        <f>RANK(Table1[[#This Row],[Round Down]],F:F,0)</f>
        <v>37</v>
      </c>
      <c r="H79" s="24">
        <f>IF(Table1[[#This Row],[Rank of Remainder]]&lt;=$N$3,Table1[[#This Row],[450 Allocation]]+1,Table1[[#This Row],[450 Allocation]])</f>
        <v>4</v>
      </c>
      <c r="I79" s="21">
        <f>Table1[[#This Row],[Hamilton Method Apportionment]]+1</f>
        <v>5</v>
      </c>
      <c r="J79">
        <f>IF(Table1[[#This Row],[Plus Chair]]&lt;2,2,Table1[[#This Row],[Plus Chair]])</f>
        <v>5</v>
      </c>
      <c r="K79">
        <f>Table1[[#This Row],[&gt; 2 Counties]]</f>
        <v>5</v>
      </c>
    </row>
    <row r="80" spans="1:11" x14ac:dyDescent="0.25">
      <c r="A80" t="s">
        <v>30</v>
      </c>
      <c r="B80" s="2">
        <v>16334</v>
      </c>
      <c r="C80" s="3">
        <v>7.0735770673020504E-3</v>
      </c>
      <c r="D80" s="1">
        <f>Table1[[#This Row],[% of Statewide Cooper Vote]]*450</f>
        <v>3.1831096802859227</v>
      </c>
      <c r="E80">
        <f>ROUNDDOWN(Table1[[#This Row],[% of Statewide Cooper Vote]]*450,0)</f>
        <v>3</v>
      </c>
      <c r="F80" s="21">
        <f>Table1[[#This Row],[Apportion Raw]]-Table1[[#This Row],[450 Allocation]]</f>
        <v>0.18310968028592267</v>
      </c>
      <c r="G80" s="21">
        <f>RANK(Table1[[#This Row],[Round Down]],F:F,0)</f>
        <v>86</v>
      </c>
      <c r="H80" s="24">
        <f>IF(Table1[[#This Row],[Rank of Remainder]]&lt;=$N$3,Table1[[#This Row],[450 Allocation]]+1,Table1[[#This Row],[450 Allocation]])</f>
        <v>3</v>
      </c>
      <c r="I80" s="21">
        <f>Table1[[#This Row],[Hamilton Method Apportionment]]+1</f>
        <v>4</v>
      </c>
      <c r="J80">
        <f>IF(Table1[[#This Row],[Plus Chair]]&lt;2,2,Table1[[#This Row],[Plus Chair]])</f>
        <v>4</v>
      </c>
      <c r="K80">
        <f>Table1[[#This Row],[&gt; 2 Counties]]</f>
        <v>4</v>
      </c>
    </row>
    <row r="81" spans="1:11" x14ac:dyDescent="0.25">
      <c r="A81" t="s">
        <v>25</v>
      </c>
      <c r="B81" s="2">
        <v>21631</v>
      </c>
      <c r="C81" s="3">
        <v>9.3674877888337612E-3</v>
      </c>
      <c r="D81" s="1">
        <f>Table1[[#This Row],[% of Statewide Cooper Vote]]*450</f>
        <v>4.2153695049751922</v>
      </c>
      <c r="E81">
        <f>ROUNDDOWN(Table1[[#This Row],[% of Statewide Cooper Vote]]*450,0)</f>
        <v>4</v>
      </c>
      <c r="F81" s="21">
        <f>Table1[[#This Row],[Apportion Raw]]-Table1[[#This Row],[450 Allocation]]</f>
        <v>0.21536950497519225</v>
      </c>
      <c r="G81" s="21">
        <f>RANK(Table1[[#This Row],[Round Down]],F:F,0)</f>
        <v>80</v>
      </c>
      <c r="H81" s="24">
        <f>IF(Table1[[#This Row],[Rank of Remainder]]&lt;=$N$3,Table1[[#This Row],[450 Allocation]]+1,Table1[[#This Row],[450 Allocation]])</f>
        <v>4</v>
      </c>
      <c r="I81" s="21">
        <f>Table1[[#This Row],[Hamilton Method Apportionment]]+1</f>
        <v>5</v>
      </c>
      <c r="J81">
        <f>IF(Table1[[#This Row],[Plus Chair]]&lt;2,2,Table1[[#This Row],[Plus Chair]])</f>
        <v>5</v>
      </c>
      <c r="K81">
        <f>Table1[[#This Row],[&gt; 2 Counties]]</f>
        <v>5</v>
      </c>
    </row>
    <row r="82" spans="1:11" x14ac:dyDescent="0.25">
      <c r="A82" t="s">
        <v>44</v>
      </c>
      <c r="B82" s="2">
        <v>9512</v>
      </c>
      <c r="C82" s="3">
        <v>4.119252177309728E-3</v>
      </c>
      <c r="D82" s="1">
        <f>Table1[[#This Row],[% of Statewide Cooper Vote]]*450</f>
        <v>1.8536634797893776</v>
      </c>
      <c r="E82">
        <f>ROUNDDOWN(Table1[[#This Row],[% of Statewide Cooper Vote]]*450,0)</f>
        <v>1</v>
      </c>
      <c r="F82" s="21">
        <f>Table1[[#This Row],[Apportion Raw]]-Table1[[#This Row],[450 Allocation]]</f>
        <v>0.85366347978937762</v>
      </c>
      <c r="G82" s="21">
        <f>RANK(Table1[[#This Row],[Round Down]],F:F,0)</f>
        <v>15</v>
      </c>
      <c r="H82" s="24">
        <f>IF(Table1[[#This Row],[Rank of Remainder]]&lt;=$N$3,Table1[[#This Row],[450 Allocation]]+1,Table1[[#This Row],[450 Allocation]])</f>
        <v>2</v>
      </c>
      <c r="I82" s="21">
        <f>Table1[[#This Row],[Hamilton Method Apportionment]]+1</f>
        <v>3</v>
      </c>
      <c r="J82">
        <f>IF(Table1[[#This Row],[Plus Chair]]&lt;2,2,Table1[[#This Row],[Plus Chair]])</f>
        <v>3</v>
      </c>
      <c r="K82">
        <f>Table1[[#This Row],[&gt; 2 Counties]]</f>
        <v>3</v>
      </c>
    </row>
    <row r="83" spans="1:11" x14ac:dyDescent="0.25">
      <c r="A83" t="s">
        <v>66</v>
      </c>
      <c r="B83" s="2">
        <v>10566</v>
      </c>
      <c r="C83" s="3">
        <v>4.5756958058720126E-3</v>
      </c>
      <c r="D83" s="1">
        <f>Table1[[#This Row],[% of Statewide Cooper Vote]]*450</f>
        <v>2.0590631126424057</v>
      </c>
      <c r="E83">
        <f>ROUNDDOWN(Table1[[#This Row],[% of Statewide Cooper Vote]]*450,0)</f>
        <v>2</v>
      </c>
      <c r="F83" s="21">
        <f>Table1[[#This Row],[Apportion Raw]]-Table1[[#This Row],[450 Allocation]]</f>
        <v>5.9063112642405713E-2</v>
      </c>
      <c r="G83" s="21">
        <f>RANK(Table1[[#This Row],[Round Down]],F:F,0)</f>
        <v>98</v>
      </c>
      <c r="H83" s="24">
        <f>IF(Table1[[#This Row],[Rank of Remainder]]&lt;=$N$3,Table1[[#This Row],[450 Allocation]]+1,Table1[[#This Row],[450 Allocation]])</f>
        <v>2</v>
      </c>
      <c r="I83" s="21">
        <f>Table1[[#This Row],[Hamilton Method Apportionment]]+1</f>
        <v>3</v>
      </c>
      <c r="J83">
        <f>IF(Table1[[#This Row],[Plus Chair]]&lt;2,2,Table1[[#This Row],[Plus Chair]])</f>
        <v>3</v>
      </c>
      <c r="K83">
        <f>Table1[[#This Row],[&gt; 2 Counties]]</f>
        <v>3</v>
      </c>
    </row>
    <row r="84" spans="1:11" x14ac:dyDescent="0.25">
      <c r="A84" t="s">
        <v>70</v>
      </c>
      <c r="B84" s="2">
        <v>7351</v>
      </c>
      <c r="C84" s="3">
        <v>3.1834128212157079E-3</v>
      </c>
      <c r="D84" s="1">
        <f>Table1[[#This Row],[% of Statewide Cooper Vote]]*450</f>
        <v>1.4325357695470686</v>
      </c>
      <c r="E84">
        <f>ROUNDDOWN(Table1[[#This Row],[% of Statewide Cooper Vote]]*450,0)</f>
        <v>1</v>
      </c>
      <c r="F84" s="21">
        <f>Table1[[#This Row],[Apportion Raw]]-Table1[[#This Row],[450 Allocation]]</f>
        <v>0.43253576954706863</v>
      </c>
      <c r="G84" s="21">
        <f>RANK(Table1[[#This Row],[Round Down]],F:F,0)</f>
        <v>56</v>
      </c>
      <c r="H84" s="24">
        <f>IF(Table1[[#This Row],[Rank of Remainder]]&lt;=$N$3,Table1[[#This Row],[450 Allocation]]+1,Table1[[#This Row],[450 Allocation]])</f>
        <v>1</v>
      </c>
      <c r="I84" s="21">
        <f>Table1[[#This Row],[Hamilton Method Apportionment]]+1</f>
        <v>2</v>
      </c>
      <c r="J84">
        <f>IF(Table1[[#This Row],[Plus Chair]]&lt;2,2,Table1[[#This Row],[Plus Chair]])</f>
        <v>2</v>
      </c>
      <c r="K84">
        <f>Table1[[#This Row],[&gt; 2 Counties]]</f>
        <v>2</v>
      </c>
    </row>
    <row r="85" spans="1:11" x14ac:dyDescent="0.25">
      <c r="A85" t="s">
        <v>53</v>
      </c>
      <c r="B85" s="2">
        <v>8163</v>
      </c>
      <c r="C85" s="3">
        <v>3.5350562997665384E-3</v>
      </c>
      <c r="D85" s="1">
        <f>Table1[[#This Row],[% of Statewide Cooper Vote]]*450</f>
        <v>1.5907753348949423</v>
      </c>
      <c r="E85">
        <f>ROUNDDOWN(Table1[[#This Row],[% of Statewide Cooper Vote]]*450,0)</f>
        <v>1</v>
      </c>
      <c r="F85" s="21">
        <f>Table1[[#This Row],[Apportion Raw]]-Table1[[#This Row],[450 Allocation]]</f>
        <v>0.59077533489494227</v>
      </c>
      <c r="G85" s="21">
        <f>RANK(Table1[[#This Row],[Round Down]],F:F,0)</f>
        <v>40</v>
      </c>
      <c r="H85" s="24">
        <f>IF(Table1[[#This Row],[Rank of Remainder]]&lt;=$N$3,Table1[[#This Row],[450 Allocation]]+1,Table1[[#This Row],[450 Allocation]])</f>
        <v>2</v>
      </c>
      <c r="I85" s="21">
        <f>Table1[[#This Row],[Hamilton Method Apportionment]]+1</f>
        <v>3</v>
      </c>
      <c r="J85">
        <f>IF(Table1[[#This Row],[Plus Chair]]&lt;2,2,Table1[[#This Row],[Plus Chair]])</f>
        <v>3</v>
      </c>
      <c r="K85">
        <f>Table1[[#This Row],[&gt; 2 Counties]]</f>
        <v>3</v>
      </c>
    </row>
    <row r="86" spans="1:11" x14ac:dyDescent="0.25">
      <c r="A86" t="s">
        <v>76</v>
      </c>
      <c r="B86" s="2">
        <v>6177</v>
      </c>
      <c r="C86" s="3">
        <v>2.6750021761188176E-3</v>
      </c>
      <c r="D86" s="1">
        <f>Table1[[#This Row],[% of Statewide Cooper Vote]]*450</f>
        <v>1.203750979253468</v>
      </c>
      <c r="E86">
        <f>ROUNDDOWN(Table1[[#This Row],[% of Statewide Cooper Vote]]*450,0)</f>
        <v>1</v>
      </c>
      <c r="F86" s="21">
        <f>Table1[[#This Row],[Apportion Raw]]-Table1[[#This Row],[450 Allocation]]</f>
        <v>0.20375097925346797</v>
      </c>
      <c r="G86" s="21">
        <f>RANK(Table1[[#This Row],[Round Down]],F:F,0)</f>
        <v>82</v>
      </c>
      <c r="H86" s="24">
        <f>IF(Table1[[#This Row],[Rank of Remainder]]&lt;=$N$3,Table1[[#This Row],[450 Allocation]]+1,Table1[[#This Row],[450 Allocation]])</f>
        <v>1</v>
      </c>
      <c r="I86" s="21">
        <f>Table1[[#This Row],[Hamilton Method Apportionment]]+1</f>
        <v>2</v>
      </c>
      <c r="J86">
        <f>IF(Table1[[#This Row],[Plus Chair]]&lt;2,2,Table1[[#This Row],[Plus Chair]])</f>
        <v>2</v>
      </c>
      <c r="K86">
        <f>Table1[[#This Row],[&gt; 2 Counties]]</f>
        <v>2</v>
      </c>
    </row>
    <row r="87" spans="1:11" x14ac:dyDescent="0.25">
      <c r="A87" t="s">
        <v>43</v>
      </c>
      <c r="B87" s="2">
        <v>9624</v>
      </c>
      <c r="C87" s="3">
        <v>4.1677547260753596E-3</v>
      </c>
      <c r="D87" s="1">
        <f>Table1[[#This Row],[% of Statewide Cooper Vote]]*450</f>
        <v>1.8754896267339118</v>
      </c>
      <c r="E87">
        <f>ROUNDDOWN(Table1[[#This Row],[% of Statewide Cooper Vote]]*450,0)</f>
        <v>1</v>
      </c>
      <c r="F87" s="21">
        <f>Table1[[#This Row],[Apportion Raw]]-Table1[[#This Row],[450 Allocation]]</f>
        <v>0.87548962673391184</v>
      </c>
      <c r="G87" s="21">
        <f>RANK(Table1[[#This Row],[Round Down]],F:F,0)</f>
        <v>14</v>
      </c>
      <c r="H87" s="24">
        <f>IF(Table1[[#This Row],[Rank of Remainder]]&lt;=$N$3,Table1[[#This Row],[450 Allocation]]+1,Table1[[#This Row],[450 Allocation]])</f>
        <v>2</v>
      </c>
      <c r="I87" s="21">
        <f>Table1[[#This Row],[Hamilton Method Apportionment]]+1</f>
        <v>3</v>
      </c>
      <c r="J87">
        <f>IF(Table1[[#This Row],[Plus Chair]]&lt;2,2,Table1[[#This Row],[Plus Chair]])</f>
        <v>3</v>
      </c>
      <c r="K87">
        <f>Table1[[#This Row],[&gt; 2 Counties]]</f>
        <v>3</v>
      </c>
    </row>
    <row r="88" spans="1:11" x14ac:dyDescent="0.25">
      <c r="A88" t="s">
        <v>57</v>
      </c>
      <c r="B88" s="2">
        <v>2662</v>
      </c>
      <c r="C88" s="3">
        <v>1.1528016501259983E-3</v>
      </c>
      <c r="D88" s="1">
        <f>Table1[[#This Row],[% of Statewide Cooper Vote]]*450</f>
        <v>0.51876074255669924</v>
      </c>
      <c r="E88">
        <f>ROUNDDOWN(Table1[[#This Row],[% of Statewide Cooper Vote]]*450,0)</f>
        <v>0</v>
      </c>
      <c r="F88" s="21">
        <f>Table1[[#This Row],[Apportion Raw]]-Table1[[#This Row],[450 Allocation]]</f>
        <v>0.51876074255669924</v>
      </c>
      <c r="G88" s="21">
        <f>RANK(Table1[[#This Row],[Round Down]],F:F,0)</f>
        <v>45</v>
      </c>
      <c r="H88" s="24">
        <f>IF(Table1[[#This Row],[Rank of Remainder]]&lt;=$N$3,Table1[[#This Row],[450 Allocation]]+1,Table1[[#This Row],[450 Allocation]])</f>
        <v>1</v>
      </c>
      <c r="I88" s="21">
        <f>Table1[[#This Row],[Hamilton Method Apportionment]]+1</f>
        <v>2</v>
      </c>
      <c r="J88">
        <f>IF(Table1[[#This Row],[Plus Chair]]&lt;2,2,Table1[[#This Row],[Plus Chair]])</f>
        <v>2</v>
      </c>
      <c r="K88">
        <f>Table1[[#This Row],[&gt; 2 Counties]]</f>
        <v>2</v>
      </c>
    </row>
    <row r="89" spans="1:11" x14ac:dyDescent="0.25">
      <c r="A89" t="s">
        <v>68</v>
      </c>
      <c r="B89" s="2">
        <v>7598</v>
      </c>
      <c r="C89" s="3">
        <v>3.2903782635827707E-3</v>
      </c>
      <c r="D89" s="1">
        <f>Table1[[#This Row],[% of Statewide Cooper Vote]]*450</f>
        <v>1.4806702186122469</v>
      </c>
      <c r="E89">
        <f>ROUNDDOWN(Table1[[#This Row],[% of Statewide Cooper Vote]]*450,0)</f>
        <v>1</v>
      </c>
      <c r="F89" s="21">
        <f>Table1[[#This Row],[Apportion Raw]]-Table1[[#This Row],[450 Allocation]]</f>
        <v>0.4806702186122469</v>
      </c>
      <c r="G89" s="21">
        <f>RANK(Table1[[#This Row],[Round Down]],F:F,0)</f>
        <v>49</v>
      </c>
      <c r="H89" s="24">
        <f>IF(Table1[[#This Row],[Rank of Remainder]]&lt;=$N$3,Table1[[#This Row],[450 Allocation]]+1,Table1[[#This Row],[450 Allocation]])</f>
        <v>2</v>
      </c>
      <c r="I89" s="21">
        <f>Table1[[#This Row],[Hamilton Method Apportionment]]+1</f>
        <v>3</v>
      </c>
      <c r="J89">
        <f>IF(Table1[[#This Row],[Plus Chair]]&lt;2,2,Table1[[#This Row],[Plus Chair]])</f>
        <v>3</v>
      </c>
      <c r="K89">
        <f>Table1[[#This Row],[&gt; 2 Counties]]</f>
        <v>3</v>
      </c>
    </row>
    <row r="90" spans="1:11" x14ac:dyDescent="0.25">
      <c r="A90" t="s">
        <v>104</v>
      </c>
      <c r="B90" s="2">
        <v>704</v>
      </c>
      <c r="C90" s="3">
        <v>3.0487316366968549E-4</v>
      </c>
      <c r="D90" s="1">
        <f>Table1[[#This Row],[% of Statewide Cooper Vote]]*450</f>
        <v>0.13719292365135846</v>
      </c>
      <c r="E90">
        <f>ROUNDDOWN(Table1[[#This Row],[% of Statewide Cooper Vote]]*450,0)</f>
        <v>0</v>
      </c>
      <c r="F90" s="21">
        <f>Table1[[#This Row],[Apportion Raw]]-Table1[[#This Row],[450 Allocation]]</f>
        <v>0.13719292365135846</v>
      </c>
      <c r="G90" s="21">
        <f>RANK(Table1[[#This Row],[Round Down]],F:F,0)</f>
        <v>92</v>
      </c>
      <c r="H90" s="24">
        <f>IF(Table1[[#This Row],[Rank of Remainder]]&lt;=$N$3,Table1[[#This Row],[450 Allocation]]+1,Table1[[#This Row],[450 Allocation]])</f>
        <v>0</v>
      </c>
      <c r="I90" s="21">
        <f>Table1[[#This Row],[Hamilton Method Apportionment]]+1</f>
        <v>1</v>
      </c>
      <c r="J90">
        <f>IF(Table1[[#This Row],[Plus Chair]]&lt;2,2,Table1[[#This Row],[Plus Chair]])</f>
        <v>2</v>
      </c>
      <c r="K90">
        <f>Table1[[#This Row],[&gt; 2 Counties]]</f>
        <v>2</v>
      </c>
    </row>
    <row r="91" spans="1:11" x14ac:dyDescent="0.25">
      <c r="A91" t="s">
        <v>14</v>
      </c>
      <c r="B91" s="2">
        <v>35921</v>
      </c>
      <c r="C91" s="3">
        <v>1.5555893341163031E-2</v>
      </c>
      <c r="D91" s="1">
        <f>Table1[[#This Row],[% of Statewide Cooper Vote]]*450</f>
        <v>7.0001520035233638</v>
      </c>
      <c r="E91">
        <f>ROUNDDOWN(Table1[[#This Row],[% of Statewide Cooper Vote]]*450,0)</f>
        <v>7</v>
      </c>
      <c r="F91" s="21">
        <f>Table1[[#This Row],[Apportion Raw]]-Table1[[#This Row],[450 Allocation]]</f>
        <v>1.5200352336375289E-4</v>
      </c>
      <c r="G91" s="21">
        <f>RANK(Table1[[#This Row],[Round Down]],F:F,0)</f>
        <v>100</v>
      </c>
      <c r="H91" s="24">
        <f>IF(Table1[[#This Row],[Rank of Remainder]]&lt;=$N$3,Table1[[#This Row],[450 Allocation]]+1,Table1[[#This Row],[450 Allocation]])</f>
        <v>7</v>
      </c>
      <c r="I91" s="21">
        <f>Table1[[#This Row],[Hamilton Method Apportionment]]+1</f>
        <v>8</v>
      </c>
      <c r="J91">
        <f>IF(Table1[[#This Row],[Plus Chair]]&lt;2,2,Table1[[#This Row],[Plus Chair]])</f>
        <v>8</v>
      </c>
      <c r="K91">
        <f>Table1[[#This Row],[&gt; 2 Counties]]</f>
        <v>8</v>
      </c>
    </row>
    <row r="92" spans="1:11" x14ac:dyDescent="0.25">
      <c r="A92" t="s">
        <v>62</v>
      </c>
      <c r="B92" s="2">
        <v>12267</v>
      </c>
      <c r="C92" s="3">
        <v>5.3123282652500457E-3</v>
      </c>
      <c r="D92" s="1">
        <f>Table1[[#This Row],[% of Statewide Cooper Vote]]*450</f>
        <v>2.3905477193625204</v>
      </c>
      <c r="E92">
        <f>ROUNDDOWN(Table1[[#This Row],[% of Statewide Cooper Vote]]*450,0)</f>
        <v>2</v>
      </c>
      <c r="F92" s="21">
        <f>Table1[[#This Row],[Apportion Raw]]-Table1[[#This Row],[450 Allocation]]</f>
        <v>0.39054771936252042</v>
      </c>
      <c r="G92" s="21">
        <f>RANK(Table1[[#This Row],[Round Down]],F:F,0)</f>
        <v>61</v>
      </c>
      <c r="H92" s="24">
        <f>IF(Table1[[#This Row],[Rank of Remainder]]&lt;=$N$3,Table1[[#This Row],[450 Allocation]]+1,Table1[[#This Row],[450 Allocation]])</f>
        <v>2</v>
      </c>
      <c r="I92" s="21">
        <f>Table1[[#This Row],[Hamilton Method Apportionment]]+1</f>
        <v>3</v>
      </c>
      <c r="J92">
        <f>IF(Table1[[#This Row],[Plus Chair]]&lt;2,2,Table1[[#This Row],[Plus Chair]])</f>
        <v>3</v>
      </c>
      <c r="K92">
        <f>Table1[[#This Row],[&gt; 2 Counties]]</f>
        <v>3</v>
      </c>
    </row>
    <row r="93" spans="1:11" x14ac:dyDescent="0.25">
      <c r="A93" t="s">
        <v>6</v>
      </c>
      <c r="B93" s="2">
        <v>315555</v>
      </c>
      <c r="C93" s="3">
        <v>0.13665376585481195</v>
      </c>
      <c r="D93" s="1">
        <f>Table1[[#This Row],[% of Statewide Cooper Vote]]*450</f>
        <v>61.494194634665376</v>
      </c>
      <c r="E93">
        <f>ROUNDDOWN(Table1[[#This Row],[% of Statewide Cooper Vote]]*450,0)</f>
        <v>61</v>
      </c>
      <c r="F93" s="21">
        <f>Table1[[#This Row],[Apportion Raw]]-Table1[[#This Row],[450 Allocation]]</f>
        <v>0.4941946346653765</v>
      </c>
      <c r="G93" s="21">
        <f>RANK(Table1[[#This Row],[Round Down]],F:F,0)</f>
        <v>48</v>
      </c>
      <c r="H93" s="24">
        <f>IF(Table1[[#This Row],[Rank of Remainder]]&lt;=$N$3,Table1[[#This Row],[450 Allocation]]+1,Table1[[#This Row],[450 Allocation]])</f>
        <v>62</v>
      </c>
      <c r="I93" s="21">
        <f>Table1[[#This Row],[Hamilton Method Apportionment]]+1</f>
        <v>63</v>
      </c>
      <c r="J93">
        <f>IF(Table1[[#This Row],[Plus Chair]]&lt;2,2,Table1[[#This Row],[Plus Chair]])</f>
        <v>63</v>
      </c>
      <c r="K93">
        <f>Table1[[#This Row],[&gt; 2 Counties]]</f>
        <v>63</v>
      </c>
    </row>
    <row r="94" spans="1:11" x14ac:dyDescent="0.25">
      <c r="A94" t="s">
        <v>73</v>
      </c>
      <c r="B94" s="2">
        <v>6469</v>
      </c>
      <c r="C94" s="3">
        <v>2.8014552496863575E-3</v>
      </c>
      <c r="D94" s="1">
        <f>Table1[[#This Row],[% of Statewide Cooper Vote]]*450</f>
        <v>1.2606548623588609</v>
      </c>
      <c r="E94">
        <f>ROUNDDOWN(Table1[[#This Row],[% of Statewide Cooper Vote]]*450,0)</f>
        <v>1</v>
      </c>
      <c r="F94" s="21">
        <f>Table1[[#This Row],[Apportion Raw]]-Table1[[#This Row],[450 Allocation]]</f>
        <v>0.26065486235886093</v>
      </c>
      <c r="G94" s="21">
        <f>RANK(Table1[[#This Row],[Round Down]],F:F,0)</f>
        <v>73</v>
      </c>
      <c r="H94" s="24">
        <f>IF(Table1[[#This Row],[Rank of Remainder]]&lt;=$N$3,Table1[[#This Row],[450 Allocation]]+1,Table1[[#This Row],[450 Allocation]])</f>
        <v>1</v>
      </c>
      <c r="I94" s="21">
        <f>Table1[[#This Row],[Hamilton Method Apportionment]]+1</f>
        <v>2</v>
      </c>
      <c r="J94">
        <f>IF(Table1[[#This Row],[Plus Chair]]&lt;2,2,Table1[[#This Row],[Plus Chair]])</f>
        <v>2</v>
      </c>
      <c r="K94">
        <f>Table1[[#This Row],[&gt; 2 Counties]]</f>
        <v>2</v>
      </c>
    </row>
    <row r="95" spans="1:11" x14ac:dyDescent="0.25">
      <c r="A95" t="s">
        <v>95</v>
      </c>
      <c r="B95" s="2">
        <v>3386</v>
      </c>
      <c r="C95" s="3">
        <v>1.4663359832181181E-3</v>
      </c>
      <c r="D95" s="1">
        <f>Table1[[#This Row],[% of Statewide Cooper Vote]]*450</f>
        <v>0.65985119244815316</v>
      </c>
      <c r="E95">
        <f>ROUNDDOWN(Table1[[#This Row],[% of Statewide Cooper Vote]]*450,0)</f>
        <v>0</v>
      </c>
      <c r="F95" s="21">
        <f>Table1[[#This Row],[Apportion Raw]]-Table1[[#This Row],[450 Allocation]]</f>
        <v>0.65985119244815316</v>
      </c>
      <c r="G95" s="21">
        <f>RANK(Table1[[#This Row],[Round Down]],F:F,0)</f>
        <v>31</v>
      </c>
      <c r="H95" s="24">
        <f>IF(Table1[[#This Row],[Rank of Remainder]]&lt;=$N$3,Table1[[#This Row],[450 Allocation]]+1,Table1[[#This Row],[450 Allocation]])</f>
        <v>1</v>
      </c>
      <c r="I95" s="21">
        <f>Table1[[#This Row],[Hamilton Method Apportionment]]+1</f>
        <v>2</v>
      </c>
      <c r="J95">
        <f>IF(Table1[[#This Row],[Plus Chair]]&lt;2,2,Table1[[#This Row],[Plus Chair]])</f>
        <v>2</v>
      </c>
      <c r="K95">
        <f>Table1[[#This Row],[&gt; 2 Counties]]</f>
        <v>2</v>
      </c>
    </row>
    <row r="96" spans="1:11" x14ac:dyDescent="0.25">
      <c r="A96" t="s">
        <v>35</v>
      </c>
      <c r="B96" s="2">
        <v>15650</v>
      </c>
      <c r="C96" s="3">
        <v>6.7773650730547988E-3</v>
      </c>
      <c r="D96" s="1">
        <f>Table1[[#This Row],[% of Statewide Cooper Vote]]*450</f>
        <v>3.0498142828746593</v>
      </c>
      <c r="E96">
        <f>ROUNDDOWN(Table1[[#This Row],[% of Statewide Cooper Vote]]*450,0)</f>
        <v>3</v>
      </c>
      <c r="F96" s="21">
        <f>Table1[[#This Row],[Apportion Raw]]-Table1[[#This Row],[450 Allocation]]</f>
        <v>4.9814282874659277E-2</v>
      </c>
      <c r="G96" s="21">
        <f>RANK(Table1[[#This Row],[Round Down]],F:F,0)</f>
        <v>99</v>
      </c>
      <c r="H96" s="24">
        <f>IF(Table1[[#This Row],[Rank of Remainder]]&lt;=$N$3,Table1[[#This Row],[450 Allocation]]+1,Table1[[#This Row],[450 Allocation]])</f>
        <v>3</v>
      </c>
      <c r="I96" s="21">
        <f>Table1[[#This Row],[Hamilton Method Apportionment]]+1</f>
        <v>4</v>
      </c>
      <c r="J96">
        <f>IF(Table1[[#This Row],[Plus Chair]]&lt;2,2,Table1[[#This Row],[Plus Chair]])</f>
        <v>4</v>
      </c>
      <c r="K96">
        <f>Table1[[#This Row],[&gt; 2 Counties]]</f>
        <v>4</v>
      </c>
    </row>
    <row r="97" spans="1:11" x14ac:dyDescent="0.25">
      <c r="A97" t="s">
        <v>24</v>
      </c>
      <c r="B97" s="2">
        <v>21859</v>
      </c>
      <c r="C97" s="3">
        <v>9.4662251202495117E-3</v>
      </c>
      <c r="D97" s="1">
        <f>Table1[[#This Row],[% of Statewide Cooper Vote]]*450</f>
        <v>4.2598013041122806</v>
      </c>
      <c r="E97">
        <f>ROUNDDOWN(Table1[[#This Row],[% of Statewide Cooper Vote]]*450,0)</f>
        <v>4</v>
      </c>
      <c r="F97" s="21">
        <f>Table1[[#This Row],[Apportion Raw]]-Table1[[#This Row],[450 Allocation]]</f>
        <v>0.25980130411228064</v>
      </c>
      <c r="G97" s="21">
        <f>RANK(Table1[[#This Row],[Round Down]],F:F,0)</f>
        <v>74</v>
      </c>
      <c r="H97" s="24">
        <f>IF(Table1[[#This Row],[Rank of Remainder]]&lt;=$N$3,Table1[[#This Row],[450 Allocation]]+1,Table1[[#This Row],[450 Allocation]])</f>
        <v>4</v>
      </c>
      <c r="I97" s="21">
        <f>Table1[[#This Row],[Hamilton Method Apportionment]]+1</f>
        <v>5</v>
      </c>
      <c r="J97">
        <f>IF(Table1[[#This Row],[Plus Chair]]&lt;2,2,Table1[[#This Row],[Plus Chair]])</f>
        <v>5</v>
      </c>
      <c r="K97">
        <f>Table1[[#This Row],[&gt; 2 Counties]]</f>
        <v>5</v>
      </c>
    </row>
    <row r="98" spans="1:11" x14ac:dyDescent="0.25">
      <c r="A98" t="s">
        <v>51</v>
      </c>
      <c r="B98" s="2">
        <v>8280</v>
      </c>
      <c r="C98" s="3">
        <v>3.5857241408877786E-3</v>
      </c>
      <c r="D98" s="1">
        <f>Table1[[#This Row],[% of Statewide Cooper Vote]]*450</f>
        <v>1.6135758633995003</v>
      </c>
      <c r="E98">
        <f>ROUNDDOWN(Table1[[#This Row],[% of Statewide Cooper Vote]]*450,0)</f>
        <v>1</v>
      </c>
      <c r="F98" s="21">
        <f>Table1[[#This Row],[Apportion Raw]]-Table1[[#This Row],[450 Allocation]]</f>
        <v>0.61357586339950032</v>
      </c>
      <c r="G98" s="21">
        <f>RANK(Table1[[#This Row],[Round Down]],F:F,0)</f>
        <v>36</v>
      </c>
      <c r="H98" s="24">
        <f>IF(Table1[[#This Row],[Rank of Remainder]]&lt;=$N$3,Table1[[#This Row],[450 Allocation]]+1,Table1[[#This Row],[450 Allocation]])</f>
        <v>2</v>
      </c>
      <c r="I98" s="21">
        <f>Table1[[#This Row],[Hamilton Method Apportionment]]+1</f>
        <v>3</v>
      </c>
      <c r="J98">
        <f>IF(Table1[[#This Row],[Plus Chair]]&lt;2,2,Table1[[#This Row],[Plus Chair]])</f>
        <v>3</v>
      </c>
      <c r="K98">
        <f>Table1[[#This Row],[&gt; 2 Counties]]</f>
        <v>3</v>
      </c>
    </row>
    <row r="99" spans="1:11" x14ac:dyDescent="0.25">
      <c r="A99" t="s">
        <v>28</v>
      </c>
      <c r="B99" s="2">
        <v>20471</v>
      </c>
      <c r="C99" s="3">
        <v>8.8651399623325741E-3</v>
      </c>
      <c r="D99" s="1">
        <f>Table1[[#This Row],[% of Statewide Cooper Vote]]*450</f>
        <v>3.9893129830496585</v>
      </c>
      <c r="E99">
        <f>ROUNDDOWN(Table1[[#This Row],[% of Statewide Cooper Vote]]*450,0)</f>
        <v>3</v>
      </c>
      <c r="F99" s="21">
        <f>Table1[[#This Row],[Apportion Raw]]-Table1[[#This Row],[450 Allocation]]</f>
        <v>0.98931298304965853</v>
      </c>
      <c r="G99" s="21">
        <f>RANK(Table1[[#This Row],[Round Down]],F:F,0)</f>
        <v>1</v>
      </c>
      <c r="H99" s="24">
        <f>IF(Table1[[#This Row],[Rank of Remainder]]&lt;=$N$3,Table1[[#This Row],[450 Allocation]]+1,Table1[[#This Row],[450 Allocation]])</f>
        <v>4</v>
      </c>
      <c r="I99" s="21">
        <f>Table1[[#This Row],[Hamilton Method Apportionment]]+1</f>
        <v>5</v>
      </c>
      <c r="J99">
        <f>IF(Table1[[#This Row],[Plus Chair]]&lt;2,2,Table1[[#This Row],[Plus Chair]])</f>
        <v>5</v>
      </c>
      <c r="K99">
        <f>Table1[[#This Row],[&gt; 2 Counties]]</f>
        <v>5</v>
      </c>
    </row>
    <row r="100" spans="1:11" x14ac:dyDescent="0.25">
      <c r="A100" t="s">
        <v>88</v>
      </c>
      <c r="B100" s="2">
        <v>4033</v>
      </c>
      <c r="C100" s="3">
        <v>1.7465248140338661E-3</v>
      </c>
      <c r="D100" s="1">
        <f>Table1[[#This Row],[% of Statewide Cooper Vote]]*450</f>
        <v>0.78593616631523977</v>
      </c>
      <c r="E100">
        <f>ROUNDDOWN(Table1[[#This Row],[% of Statewide Cooper Vote]]*450,0)</f>
        <v>0</v>
      </c>
      <c r="F100" s="21">
        <f>Table1[[#This Row],[Apportion Raw]]-Table1[[#This Row],[450 Allocation]]</f>
        <v>0.78593616631523977</v>
      </c>
      <c r="G100" s="21">
        <f>RANK(Table1[[#This Row],[Round Down]],F:F,0)</f>
        <v>22</v>
      </c>
      <c r="H100" s="24">
        <f>IF(Table1[[#This Row],[Rank of Remainder]]&lt;=$N$3,Table1[[#This Row],[450 Allocation]]+1,Table1[[#This Row],[450 Allocation]])</f>
        <v>1</v>
      </c>
      <c r="I100" s="21">
        <f>Table1[[#This Row],[Hamilton Method Apportionment]]+1</f>
        <v>2</v>
      </c>
      <c r="J100">
        <f>IF(Table1[[#This Row],[Plus Chair]]&lt;2,2,Table1[[#This Row],[Plus Chair]])</f>
        <v>2</v>
      </c>
      <c r="K100">
        <f>Table1[[#This Row],[&gt; 2 Counties]]</f>
        <v>2</v>
      </c>
    </row>
    <row r="101" spans="1:11" x14ac:dyDescent="0.25">
      <c r="A101" t="s">
        <v>89</v>
      </c>
      <c r="B101" s="2">
        <v>3931</v>
      </c>
      <c r="C101" s="3">
        <v>1.7023528499794515E-3</v>
      </c>
      <c r="D101" s="1">
        <f>Table1[[#This Row],[% of Statewide Cooper Vote]]*450</f>
        <v>0.76605878249075321</v>
      </c>
      <c r="E101">
        <f>ROUNDDOWN(Table1[[#This Row],[% of Statewide Cooper Vote]]*450,0)</f>
        <v>0</v>
      </c>
      <c r="F101" s="21">
        <f>Table1[[#This Row],[Apportion Raw]]-Table1[[#This Row],[450 Allocation]]</f>
        <v>0.76605878249075321</v>
      </c>
      <c r="G101" s="21">
        <f>RANK(Table1[[#This Row],[Round Down]],F:F,0)</f>
        <v>23</v>
      </c>
      <c r="H101" s="24">
        <f>IF(Table1[[#This Row],[Rank of Remainder]]&lt;=$N$3,Table1[[#This Row],[450 Allocation]]+1,Table1[[#This Row],[450 Allocation]])</f>
        <v>1</v>
      </c>
      <c r="I101" s="21">
        <f>Table1[[#This Row],[Hamilton Method Apportionment]]+1</f>
        <v>2</v>
      </c>
      <c r="J101">
        <f>IF(Table1[[#This Row],[Plus Chair]]&lt;2,2,Table1[[#This Row],[Plus Chair]])</f>
        <v>2</v>
      </c>
      <c r="K101">
        <f>Table1[[#This Row],[&gt; 2 Counties]]</f>
        <v>2</v>
      </c>
    </row>
  </sheetData>
  <mergeCells count="2">
    <mergeCell ref="P1:V6"/>
    <mergeCell ref="P7:V8"/>
  </mergeCells>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1E432-BC1D-4C93-982E-C81142E7333A}">
  <dimension ref="A1:D55"/>
  <sheetViews>
    <sheetView workbookViewId="0">
      <selection activeCell="D19" sqref="D19"/>
    </sheetView>
  </sheetViews>
  <sheetFormatPr defaultRowHeight="15" x14ac:dyDescent="0.25"/>
  <cols>
    <col min="2" max="2" width="36.140625" bestFit="1" customWidth="1"/>
  </cols>
  <sheetData>
    <row r="1" spans="1:3" x14ac:dyDescent="0.25">
      <c r="A1" t="s">
        <v>154</v>
      </c>
      <c r="B1" t="s">
        <v>109</v>
      </c>
      <c r="C1" t="s">
        <v>155</v>
      </c>
    </row>
    <row r="2" spans="1:3" x14ac:dyDescent="0.25">
      <c r="A2">
        <v>1</v>
      </c>
      <c r="B2" t="s">
        <v>110</v>
      </c>
      <c r="C2" t="s">
        <v>156</v>
      </c>
    </row>
    <row r="3" spans="1:3" x14ac:dyDescent="0.25">
      <c r="A3">
        <v>2</v>
      </c>
      <c r="B3" t="s">
        <v>111</v>
      </c>
      <c r="C3" t="s">
        <v>157</v>
      </c>
    </row>
    <row r="4" spans="1:3" x14ac:dyDescent="0.25">
      <c r="A4">
        <v>3</v>
      </c>
      <c r="B4" t="s">
        <v>112</v>
      </c>
      <c r="C4" t="s">
        <v>158</v>
      </c>
    </row>
    <row r="5" spans="1:3" x14ac:dyDescent="0.25">
      <c r="A5">
        <v>4</v>
      </c>
      <c r="B5" t="s">
        <v>113</v>
      </c>
      <c r="C5" t="s">
        <v>159</v>
      </c>
    </row>
    <row r="6" spans="1:3" x14ac:dyDescent="0.25">
      <c r="A6">
        <v>5</v>
      </c>
      <c r="B6" t="s">
        <v>114</v>
      </c>
      <c r="C6" t="s">
        <v>160</v>
      </c>
    </row>
    <row r="7" spans="1:3" x14ac:dyDescent="0.25">
      <c r="A7">
        <v>6</v>
      </c>
      <c r="B7" t="s">
        <v>115</v>
      </c>
      <c r="C7" t="s">
        <v>161</v>
      </c>
    </row>
    <row r="8" spans="1:3" x14ac:dyDescent="0.25">
      <c r="A8">
        <v>7</v>
      </c>
      <c r="B8" t="s">
        <v>116</v>
      </c>
      <c r="C8" t="s">
        <v>162</v>
      </c>
    </row>
    <row r="9" spans="1:3" x14ac:dyDescent="0.25">
      <c r="A9">
        <v>8</v>
      </c>
      <c r="B9" t="s">
        <v>117</v>
      </c>
    </row>
    <row r="10" spans="1:3" x14ac:dyDescent="0.25">
      <c r="A10">
        <v>9</v>
      </c>
      <c r="B10" t="s">
        <v>118</v>
      </c>
      <c r="C10" t="s">
        <v>163</v>
      </c>
    </row>
    <row r="11" spans="1:3" x14ac:dyDescent="0.25">
      <c r="A11">
        <v>10</v>
      </c>
      <c r="B11" t="s">
        <v>119</v>
      </c>
      <c r="C11" t="s">
        <v>164</v>
      </c>
    </row>
    <row r="12" spans="1:3" x14ac:dyDescent="0.25">
      <c r="A12">
        <v>11</v>
      </c>
      <c r="B12" t="s">
        <v>119</v>
      </c>
      <c r="C12" t="s">
        <v>165</v>
      </c>
    </row>
    <row r="13" spans="1:3" x14ac:dyDescent="0.25">
      <c r="A13">
        <v>12</v>
      </c>
      <c r="B13" t="s">
        <v>118</v>
      </c>
      <c r="C13" t="s">
        <v>166</v>
      </c>
    </row>
    <row r="14" spans="1:3" x14ac:dyDescent="0.25">
      <c r="A14">
        <v>13</v>
      </c>
      <c r="B14" t="s">
        <v>120</v>
      </c>
      <c r="C14" t="s">
        <v>167</v>
      </c>
    </row>
    <row r="15" spans="1:3" x14ac:dyDescent="0.25">
      <c r="A15">
        <v>14</v>
      </c>
      <c r="B15" t="s">
        <v>119</v>
      </c>
      <c r="C15" t="s">
        <v>168</v>
      </c>
    </row>
    <row r="16" spans="1:3" x14ac:dyDescent="0.25">
      <c r="A16">
        <v>15</v>
      </c>
      <c r="B16" t="s">
        <v>121</v>
      </c>
      <c r="C16" t="s">
        <v>169</v>
      </c>
    </row>
    <row r="17" spans="1:4" x14ac:dyDescent="0.25">
      <c r="A17">
        <v>16</v>
      </c>
    </row>
    <row r="18" spans="1:4" x14ac:dyDescent="0.25">
      <c r="A18">
        <v>17</v>
      </c>
      <c r="B18" t="s">
        <v>122</v>
      </c>
      <c r="C18" t="s">
        <v>170</v>
      </c>
    </row>
    <row r="19" spans="1:4" x14ac:dyDescent="0.25">
      <c r="A19">
        <v>18</v>
      </c>
      <c r="B19" t="s">
        <v>123</v>
      </c>
      <c r="C19" t="s">
        <v>171</v>
      </c>
    </row>
    <row r="20" spans="1:4" x14ac:dyDescent="0.25">
      <c r="A20">
        <v>19</v>
      </c>
      <c r="B20" t="s">
        <v>124</v>
      </c>
      <c r="C20" t="s">
        <v>172</v>
      </c>
    </row>
    <row r="21" spans="1:4" x14ac:dyDescent="0.25">
      <c r="A21">
        <v>20</v>
      </c>
      <c r="B21" t="s">
        <v>125</v>
      </c>
      <c r="C21" t="s">
        <v>173</v>
      </c>
    </row>
    <row r="22" spans="1:4" x14ac:dyDescent="0.25">
      <c r="A22">
        <v>21</v>
      </c>
      <c r="B22" t="s">
        <v>126</v>
      </c>
      <c r="C22" t="s">
        <v>174</v>
      </c>
    </row>
    <row r="23" spans="1:4" x14ac:dyDescent="0.25">
      <c r="A23">
        <v>22</v>
      </c>
      <c r="B23" t="s">
        <v>127</v>
      </c>
      <c r="C23" t="s">
        <v>175</v>
      </c>
    </row>
    <row r="24" spans="1:4" x14ac:dyDescent="0.25">
      <c r="A24">
        <v>23</v>
      </c>
      <c r="B24" t="s">
        <v>128</v>
      </c>
      <c r="C24" t="s">
        <v>176</v>
      </c>
    </row>
    <row r="25" spans="1:4" x14ac:dyDescent="0.25">
      <c r="A25">
        <v>24</v>
      </c>
      <c r="B25" t="s">
        <v>129</v>
      </c>
      <c r="C25" t="s">
        <v>177</v>
      </c>
      <c r="D25" t="s">
        <v>178</v>
      </c>
    </row>
    <row r="26" spans="1:4" x14ac:dyDescent="0.25">
      <c r="A26">
        <v>25</v>
      </c>
      <c r="B26" t="s">
        <v>130</v>
      </c>
      <c r="C26" t="s">
        <v>179</v>
      </c>
    </row>
    <row r="27" spans="1:4" x14ac:dyDescent="0.25">
      <c r="A27">
        <v>26</v>
      </c>
      <c r="B27" t="s">
        <v>131</v>
      </c>
      <c r="C27" t="s">
        <v>180</v>
      </c>
    </row>
    <row r="28" spans="1:4" x14ac:dyDescent="0.25">
      <c r="A28">
        <v>27</v>
      </c>
      <c r="B28" t="s">
        <v>132</v>
      </c>
      <c r="C28" t="s">
        <v>181</v>
      </c>
    </row>
    <row r="29" spans="1:4" x14ac:dyDescent="0.25">
      <c r="A29">
        <v>28</v>
      </c>
      <c r="B29" t="s">
        <v>133</v>
      </c>
      <c r="C29" t="s">
        <v>182</v>
      </c>
    </row>
    <row r="30" spans="1:4" x14ac:dyDescent="0.25">
      <c r="A30">
        <v>29</v>
      </c>
      <c r="B30" t="s">
        <v>134</v>
      </c>
      <c r="C30" t="s">
        <v>183</v>
      </c>
    </row>
    <row r="31" spans="1:4" x14ac:dyDescent="0.25">
      <c r="A31">
        <v>30</v>
      </c>
      <c r="B31" t="s">
        <v>135</v>
      </c>
      <c r="C31" t="s">
        <v>184</v>
      </c>
    </row>
    <row r="32" spans="1:4" x14ac:dyDescent="0.25">
      <c r="A32">
        <v>31</v>
      </c>
      <c r="B32" t="s">
        <v>136</v>
      </c>
      <c r="C32" t="s">
        <v>185</v>
      </c>
    </row>
    <row r="33" spans="1:3" x14ac:dyDescent="0.25">
      <c r="A33">
        <v>32</v>
      </c>
      <c r="B33" t="s">
        <v>137</v>
      </c>
      <c r="C33" t="s">
        <v>186</v>
      </c>
    </row>
    <row r="34" spans="1:3" x14ac:dyDescent="0.25">
      <c r="A34">
        <v>33</v>
      </c>
      <c r="B34" t="s">
        <v>138</v>
      </c>
      <c r="C34" t="s">
        <v>187</v>
      </c>
    </row>
    <row r="35" spans="1:3" x14ac:dyDescent="0.25">
      <c r="A35">
        <v>34</v>
      </c>
      <c r="B35" t="s">
        <v>139</v>
      </c>
    </row>
    <row r="36" spans="1:3" x14ac:dyDescent="0.25">
      <c r="A36">
        <v>35</v>
      </c>
      <c r="B36" t="s">
        <v>140</v>
      </c>
      <c r="C36" t="s">
        <v>188</v>
      </c>
    </row>
    <row r="37" spans="1:3" x14ac:dyDescent="0.25">
      <c r="A37">
        <v>36</v>
      </c>
      <c r="B37" t="s">
        <v>141</v>
      </c>
      <c r="C37" t="s">
        <v>189</v>
      </c>
    </row>
    <row r="38" spans="1:3" x14ac:dyDescent="0.25">
      <c r="A38">
        <v>37</v>
      </c>
      <c r="B38" t="s">
        <v>142</v>
      </c>
      <c r="C38" t="s">
        <v>190</v>
      </c>
    </row>
    <row r="39" spans="1:3" x14ac:dyDescent="0.25">
      <c r="A39">
        <v>38</v>
      </c>
      <c r="B39" t="s">
        <v>143</v>
      </c>
      <c r="C39" t="s">
        <v>191</v>
      </c>
    </row>
    <row r="40" spans="1:3" x14ac:dyDescent="0.25">
      <c r="A40">
        <v>39</v>
      </c>
      <c r="B40" t="s">
        <v>144</v>
      </c>
      <c r="C40" t="s">
        <v>192</v>
      </c>
    </row>
    <row r="41" spans="1:3" x14ac:dyDescent="0.25">
      <c r="A41">
        <v>40</v>
      </c>
      <c r="B41" t="s">
        <v>145</v>
      </c>
      <c r="C41" t="s">
        <v>193</v>
      </c>
    </row>
    <row r="42" spans="1:3" x14ac:dyDescent="0.25">
      <c r="A42">
        <v>41</v>
      </c>
      <c r="B42" t="s">
        <v>146</v>
      </c>
      <c r="C42" t="s">
        <v>194</v>
      </c>
    </row>
    <row r="43" spans="1:3" x14ac:dyDescent="0.25">
      <c r="A43">
        <v>42</v>
      </c>
      <c r="B43" t="s">
        <v>147</v>
      </c>
      <c r="C43" t="s">
        <v>195</v>
      </c>
    </row>
    <row r="44" spans="1:3" x14ac:dyDescent="0.25">
      <c r="A44">
        <v>43</v>
      </c>
      <c r="B44" t="s">
        <v>148</v>
      </c>
      <c r="C44" t="s">
        <v>196</v>
      </c>
    </row>
    <row r="45" spans="1:3" x14ac:dyDescent="0.25">
      <c r="A45">
        <v>44</v>
      </c>
      <c r="B45" t="s">
        <v>149</v>
      </c>
    </row>
    <row r="46" spans="1:3" x14ac:dyDescent="0.25">
      <c r="A46">
        <v>45</v>
      </c>
      <c r="B46" t="s">
        <v>150</v>
      </c>
      <c r="C46" t="s">
        <v>197</v>
      </c>
    </row>
    <row r="47" spans="1:3" x14ac:dyDescent="0.25">
      <c r="A47">
        <v>46</v>
      </c>
      <c r="B47" t="s">
        <v>151</v>
      </c>
    </row>
    <row r="48" spans="1:3" x14ac:dyDescent="0.25">
      <c r="A48">
        <v>47</v>
      </c>
      <c r="B48" t="s">
        <v>150</v>
      </c>
      <c r="C48" t="s">
        <v>198</v>
      </c>
    </row>
    <row r="49" spans="1:3" x14ac:dyDescent="0.25">
      <c r="A49">
        <v>48</v>
      </c>
      <c r="B49" t="s">
        <v>152</v>
      </c>
      <c r="C49" t="s">
        <v>199</v>
      </c>
    </row>
    <row r="50" spans="1:3" x14ac:dyDescent="0.25">
      <c r="A50">
        <v>49</v>
      </c>
      <c r="B50" t="s">
        <v>152</v>
      </c>
      <c r="C50" t="s">
        <v>200</v>
      </c>
    </row>
    <row r="51" spans="1:3" x14ac:dyDescent="0.25">
      <c r="A51">
        <v>50</v>
      </c>
      <c r="B51" t="s">
        <v>152</v>
      </c>
      <c r="C51" t="s">
        <v>201</v>
      </c>
    </row>
    <row r="52" spans="1:3" x14ac:dyDescent="0.25">
      <c r="A52">
        <v>51</v>
      </c>
      <c r="B52" t="s">
        <v>153</v>
      </c>
      <c r="C52" t="s">
        <v>202</v>
      </c>
    </row>
    <row r="53" spans="1:3" x14ac:dyDescent="0.25">
      <c r="A53">
        <v>52</v>
      </c>
      <c r="B53" t="s">
        <v>153</v>
      </c>
      <c r="C53" t="s">
        <v>203</v>
      </c>
    </row>
    <row r="54" spans="1:3" x14ac:dyDescent="0.25">
      <c r="A54">
        <v>53</v>
      </c>
      <c r="B54" t="s">
        <v>153</v>
      </c>
      <c r="C54" t="s">
        <v>204</v>
      </c>
    </row>
    <row r="55" spans="1:3" x14ac:dyDescent="0.25">
      <c r="A55">
        <v>54</v>
      </c>
      <c r="B55" t="s">
        <v>153</v>
      </c>
      <c r="C55"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 Allocation</vt:lpstr>
      <vt:lpstr>State Council Members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NCDP SEC Allocation (Feb 19)</dc:title>
  <dc:creator>Jesse Presnell;NCDP Data</dc:creator>
  <cp:lastModifiedBy>JessePresnell</cp:lastModifiedBy>
  <dcterms:created xsi:type="dcterms:W3CDTF">2019-02-11T17:27:40Z</dcterms:created>
  <dcterms:modified xsi:type="dcterms:W3CDTF">2019-02-11T18:24:32Z</dcterms:modified>
</cp:coreProperties>
</file>