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3780" windowWidth="15345" windowHeight="4320" tabRatio="653"/>
  </bookViews>
  <sheets>
    <sheet name="2010 Bycatch" sheetId="19" r:id="rId1"/>
    <sheet name="Feb-April 2010 hourly counts" sheetId="7" r:id="rId2"/>
    <sheet name="Feb 2010 summary" sheetId="16" r:id="rId3"/>
    <sheet name="Sheet1" sheetId="24" r:id="rId4"/>
    <sheet name="March 2010 summary" sheetId="17" r:id="rId5"/>
    <sheet name="April 2010 summary" sheetId="18" r:id="rId6"/>
    <sheet name="May 2010 summary" sheetId="11" r:id="rId7"/>
    <sheet name="2010 season summary" sheetId="6" r:id="rId8"/>
    <sheet name="Take report 2010 season summary" sheetId="20" r:id="rId9"/>
    <sheet name="Salmon Cr 2008-2010 summary" sheetId="23" r:id="rId10"/>
    <sheet name="Snow Cr 2010 SH take report " sheetId="22" r:id="rId11"/>
    <sheet name="Calculation of variance and CI" sheetId="12" r:id="rId12"/>
    <sheet name="Sheet2" sheetId="21" r:id="rId13"/>
  </sheets>
  <definedNames>
    <definedName name="_xlnm.Print_Area" localSheetId="0">'2010 Bycatch'!$A$4:$N$94</definedName>
    <definedName name="_xlnm.Print_Area" localSheetId="7">'2010 season summary'!$A$1:$AF$24</definedName>
    <definedName name="_xlnm.Print_Area" localSheetId="5">'April 2010 summary'!$B$1:$U$39</definedName>
    <definedName name="_xlnm.Print_Area" localSheetId="11">'Calculation of variance and CI'!$B$3:$M$37</definedName>
    <definedName name="_xlnm.Print_Area" localSheetId="2">'Feb 2010 summary'!$B$1:$Q$40</definedName>
    <definedName name="_xlnm.Print_Area" localSheetId="1">'Feb-April 2010 hourly counts'!$A$7:$AB$108</definedName>
    <definedName name="_xlnm.Print_Area" localSheetId="4">'March 2010 summary'!$B$1:$U$40</definedName>
    <definedName name="_xlnm.Print_Area" localSheetId="6">'May 2010 summary'!$B$1:$Q$18</definedName>
    <definedName name="_xlnm.Print_Area" localSheetId="9">'Salmon Cr 2008-2010 summary'!$D$1:$L$11</definedName>
    <definedName name="_xlnm.Print_Area" localSheetId="8">'Take report 2010 season summary'!$A$1:$AA$42</definedName>
    <definedName name="_xlnm.Print_Titles" localSheetId="0">'2010 Bycatch'!$1:$3</definedName>
    <definedName name="_xlnm.Print_Titles" localSheetId="1">'Feb-April 2010 hourly counts'!$1:$6</definedName>
  </definedNames>
  <calcPr calcId="125725" fullCalcOnLoad="1"/>
</workbook>
</file>

<file path=xl/calcChain.xml><?xml version="1.0" encoding="utf-8"?>
<calcChain xmlns="http://schemas.openxmlformats.org/spreadsheetml/2006/main">
  <c r="A8" i="18"/>
  <c r="A9"/>
  <c r="A10"/>
  <c r="A11"/>
  <c r="A12"/>
  <c r="A13"/>
  <c r="A14"/>
  <c r="A15"/>
  <c r="A16"/>
  <c r="A17"/>
  <c r="A18"/>
  <c r="A19"/>
  <c r="A20"/>
  <c r="A21"/>
  <c r="A22"/>
  <c r="A23"/>
  <c r="A24"/>
  <c r="A25"/>
  <c r="A26"/>
  <c r="A27"/>
  <c r="A28"/>
  <c r="A29"/>
  <c r="A30"/>
  <c r="A31"/>
  <c r="A32"/>
  <c r="A33"/>
  <c r="A34"/>
  <c r="A35"/>
  <c r="A36"/>
  <c r="A37"/>
  <c r="A7"/>
  <c r="A8" i="17"/>
  <c r="A9"/>
  <c r="A10"/>
  <c r="A11"/>
  <c r="A12"/>
  <c r="A13"/>
  <c r="A14"/>
  <c r="A15"/>
  <c r="A16"/>
  <c r="A17"/>
  <c r="A18"/>
  <c r="A19"/>
  <c r="A20"/>
  <c r="A21"/>
  <c r="A22"/>
  <c r="A23"/>
  <c r="A24"/>
  <c r="A25"/>
  <c r="A26"/>
  <c r="A27"/>
  <c r="A28"/>
  <c r="A29"/>
  <c r="A30"/>
  <c r="A31"/>
  <c r="A32"/>
  <c r="A33"/>
  <c r="A34"/>
  <c r="A35"/>
  <c r="A36"/>
  <c r="A37"/>
  <c r="A38"/>
  <c r="A7"/>
  <c r="A8" i="16"/>
  <c r="A9"/>
  <c r="A18"/>
  <c r="A19"/>
  <c r="A20"/>
  <c r="A21"/>
  <c r="A22"/>
  <c r="A23"/>
  <c r="A24"/>
  <c r="A25"/>
  <c r="A26"/>
  <c r="A27"/>
  <c r="A28"/>
  <c r="A29"/>
  <c r="A30"/>
  <c r="A31"/>
  <c r="A32"/>
  <c r="A33"/>
  <c r="A34"/>
  <c r="A35"/>
  <c r="A7"/>
  <c r="M21" i="18"/>
  <c r="P36" i="16"/>
  <c r="L9" i="23"/>
  <c r="L8"/>
  <c r="L7"/>
  <c r="L6"/>
  <c r="F9"/>
  <c r="F8"/>
  <c r="F7"/>
  <c r="F6"/>
  <c r="I13" i="20"/>
  <c r="AC11"/>
  <c r="AB11"/>
  <c r="U11"/>
  <c r="L11"/>
  <c r="I11"/>
  <c r="J11"/>
  <c r="H11"/>
  <c r="E11"/>
  <c r="D11"/>
  <c r="C11"/>
  <c r="B11"/>
  <c r="A11"/>
  <c r="AC10"/>
  <c r="AB10"/>
  <c r="O10"/>
  <c r="U10"/>
  <c r="L10"/>
  <c r="H10"/>
  <c r="J10" s="1"/>
  <c r="G10"/>
  <c r="E10"/>
  <c r="D10"/>
  <c r="C10"/>
  <c r="B10"/>
  <c r="A10"/>
  <c r="AC9"/>
  <c r="AB9"/>
  <c r="O9"/>
  <c r="U9" s="1"/>
  <c r="R9" s="1"/>
  <c r="L9"/>
  <c r="H9"/>
  <c r="J9"/>
  <c r="G9"/>
  <c r="E9"/>
  <c r="D9"/>
  <c r="C9"/>
  <c r="B9"/>
  <c r="A9"/>
  <c r="AC8"/>
  <c r="AB8"/>
  <c r="AB13"/>
  <c r="AC13" s="1"/>
  <c r="O8"/>
  <c r="U8" s="1"/>
  <c r="R8" s="1"/>
  <c r="L8"/>
  <c r="L13"/>
  <c r="H8"/>
  <c r="H13"/>
  <c r="J13" s="1"/>
  <c r="G8"/>
  <c r="E8"/>
  <c r="E13"/>
  <c r="D8"/>
  <c r="D13" s="1"/>
  <c r="C8"/>
  <c r="C13" s="1"/>
  <c r="A8"/>
  <c r="L94" i="19"/>
  <c r="K94"/>
  <c r="J94"/>
  <c r="I94"/>
  <c r="H94"/>
  <c r="G94"/>
  <c r="F94"/>
  <c r="E94"/>
  <c r="D94"/>
  <c r="C94"/>
  <c r="B94"/>
  <c r="H31" i="18"/>
  <c r="AB91" i="7"/>
  <c r="H32" i="18"/>
  <c r="AB92" i="7"/>
  <c r="H33" i="18"/>
  <c r="H34"/>
  <c r="AB94" i="7"/>
  <c r="H30" i="18"/>
  <c r="AB90" i="7"/>
  <c r="G30" i="18"/>
  <c r="AA90" i="7"/>
  <c r="H22" i="18"/>
  <c r="AB82" i="7"/>
  <c r="M22" i="18"/>
  <c r="M23"/>
  <c r="M24"/>
  <c r="M25"/>
  <c r="M26"/>
  <c r="N26"/>
  <c r="M27"/>
  <c r="N27"/>
  <c r="M28"/>
  <c r="N28"/>
  <c r="M29"/>
  <c r="N29"/>
  <c r="M19"/>
  <c r="M30"/>
  <c r="N30"/>
  <c r="M31"/>
  <c r="M32"/>
  <c r="M33"/>
  <c r="M34"/>
  <c r="H21"/>
  <c r="H23"/>
  <c r="AB83" i="7"/>
  <c r="H24" i="18"/>
  <c r="AB84" i="7"/>
  <c r="H25" i="18"/>
  <c r="AB85" i="7"/>
  <c r="H26" i="18"/>
  <c r="AB86" i="7"/>
  <c r="H27" i="18"/>
  <c r="AB87" i="7"/>
  <c r="H28" i="18"/>
  <c r="AB88" i="7"/>
  <c r="H29" i="18"/>
  <c r="AB89" i="7"/>
  <c r="H19" i="18"/>
  <c r="AB79" i="7"/>
  <c r="AB81"/>
  <c r="G21" i="18"/>
  <c r="AA81" i="7"/>
  <c r="H29" i="17"/>
  <c r="AB58" i="7"/>
  <c r="G29" i="17"/>
  <c r="AA58" i="7"/>
  <c r="Z50"/>
  <c r="H21" i="17"/>
  <c r="AB50" i="7"/>
  <c r="G21" i="17"/>
  <c r="AA50" i="7"/>
  <c r="F36" i="16"/>
  <c r="E36"/>
  <c r="D36"/>
  <c r="Z10" i="7"/>
  <c r="C10" i="16"/>
  <c r="A10" s="1"/>
  <c r="Z11" i="7"/>
  <c r="C11" i="16"/>
  <c r="A11" s="1"/>
  <c r="Z12" i="7"/>
  <c r="C12" i="16"/>
  <c r="A12" s="1"/>
  <c r="Z14" i="7"/>
  <c r="C14" i="16"/>
  <c r="A14" s="1"/>
  <c r="Z15" i="7"/>
  <c r="C15" i="16"/>
  <c r="A15" s="1"/>
  <c r="Z16" i="7"/>
  <c r="C16" i="16"/>
  <c r="A16" s="1"/>
  <c r="Z17" i="7"/>
  <c r="C17" i="16"/>
  <c r="A17" s="1"/>
  <c r="Z18" i="7"/>
  <c r="M27" i="16"/>
  <c r="N27"/>
  <c r="H27"/>
  <c r="G27"/>
  <c r="AA27" i="7"/>
  <c r="G18" i="16"/>
  <c r="AA18" i="7"/>
  <c r="H18" i="16"/>
  <c r="AB18" i="7"/>
  <c r="H19" i="16"/>
  <c r="AB19" i="7"/>
  <c r="H20" i="16"/>
  <c r="AB20" i="7"/>
  <c r="H21" i="16"/>
  <c r="AB21" i="7"/>
  <c r="H22" i="16"/>
  <c r="AB22" i="7"/>
  <c r="H23" i="16"/>
  <c r="AB23" i="7"/>
  <c r="H24" i="16"/>
  <c r="AB24" i="7"/>
  <c r="H25" i="16"/>
  <c r="AB25" i="7"/>
  <c r="H26" i="16"/>
  <c r="AB26" i="7"/>
  <c r="H28" i="16"/>
  <c r="H29"/>
  <c r="AB29" i="7"/>
  <c r="H30" i="16"/>
  <c r="H31"/>
  <c r="AB31" i="7"/>
  <c r="H32" i="16"/>
  <c r="H33"/>
  <c r="AB33" i="7"/>
  <c r="H34" i="16"/>
  <c r="H35"/>
  <c r="AB35" i="7"/>
  <c r="AB11"/>
  <c r="AB13"/>
  <c r="AB15"/>
  <c r="AB17"/>
  <c r="Z19"/>
  <c r="Z20"/>
  <c r="Z21"/>
  <c r="Z22"/>
  <c r="Z23"/>
  <c r="Z24"/>
  <c r="Z25"/>
  <c r="Z26"/>
  <c r="Z27"/>
  <c r="Z28"/>
  <c r="Z29"/>
  <c r="Z30"/>
  <c r="Z31"/>
  <c r="Z32"/>
  <c r="Z33"/>
  <c r="Z34"/>
  <c r="Z35"/>
  <c r="Z36"/>
  <c r="Z37"/>
  <c r="Z38"/>
  <c r="Z39"/>
  <c r="Z40"/>
  <c r="Z41"/>
  <c r="Z42"/>
  <c r="Z43"/>
  <c r="Z44"/>
  <c r="Z45"/>
  <c r="Z46"/>
  <c r="Z47"/>
  <c r="Z48"/>
  <c r="Z49"/>
  <c r="Z8"/>
  <c r="Z9"/>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G19" i="16"/>
  <c r="AA19" i="7"/>
  <c r="G20" i="16"/>
  <c r="AA20" i="7"/>
  <c r="G21" i="16"/>
  <c r="AA21" i="7"/>
  <c r="G22" i="16"/>
  <c r="AA22" i="7"/>
  <c r="G23" i="16"/>
  <c r="AA23" i="7"/>
  <c r="G24" i="16"/>
  <c r="AA24" i="7"/>
  <c r="G25" i="16"/>
  <c r="AA25" i="7"/>
  <c r="G26" i="16"/>
  <c r="AA26" i="7"/>
  <c r="G28" i="16"/>
  <c r="AA28" i="7"/>
  <c r="G29" i="16"/>
  <c r="AA29" i="7"/>
  <c r="G30" i="16"/>
  <c r="AA30" i="7"/>
  <c r="G31" i="16"/>
  <c r="AA31" i="7"/>
  <c r="G32" i="16"/>
  <c r="AA32" i="7"/>
  <c r="G33" i="16"/>
  <c r="AA33" i="7"/>
  <c r="G34" i="16"/>
  <c r="AA34" i="7"/>
  <c r="G35" i="16"/>
  <c r="AA35" i="7"/>
  <c r="G8" i="11"/>
  <c r="H8"/>
  <c r="G9"/>
  <c r="H9"/>
  <c r="G10"/>
  <c r="H10"/>
  <c r="G11"/>
  <c r="H11"/>
  <c r="G12"/>
  <c r="H12"/>
  <c r="G13"/>
  <c r="H13"/>
  <c r="G14"/>
  <c r="H14"/>
  <c r="M35" i="16"/>
  <c r="N35"/>
  <c r="M30"/>
  <c r="N30"/>
  <c r="M31"/>
  <c r="N31"/>
  <c r="M32"/>
  <c r="N32"/>
  <c r="M33"/>
  <c r="N33"/>
  <c r="M34"/>
  <c r="N34"/>
  <c r="M7" i="18"/>
  <c r="M8"/>
  <c r="M9"/>
  <c r="M10"/>
  <c r="M11"/>
  <c r="M12"/>
  <c r="M13"/>
  <c r="M14"/>
  <c r="M15"/>
  <c r="N15"/>
  <c r="M16"/>
  <c r="M17"/>
  <c r="N17"/>
  <c r="M18"/>
  <c r="M20"/>
  <c r="N20"/>
  <c r="M7" i="17"/>
  <c r="M8"/>
  <c r="M9"/>
  <c r="M10"/>
  <c r="M11"/>
  <c r="M12"/>
  <c r="M13"/>
  <c r="M14"/>
  <c r="M15"/>
  <c r="M16"/>
  <c r="M17"/>
  <c r="M18"/>
  <c r="M19"/>
  <c r="M20"/>
  <c r="M21"/>
  <c r="M28"/>
  <c r="M27"/>
  <c r="M26"/>
  <c r="M25"/>
  <c r="M24"/>
  <c r="M23"/>
  <c r="M22"/>
  <c r="M29"/>
  <c r="M37"/>
  <c r="N37"/>
  <c r="M36"/>
  <c r="M35"/>
  <c r="N35"/>
  <c r="M34"/>
  <c r="M33"/>
  <c r="N33"/>
  <c r="M32"/>
  <c r="M31"/>
  <c r="N31"/>
  <c r="M30"/>
  <c r="M38"/>
  <c r="M9" i="16"/>
  <c r="N9"/>
  <c r="M8" i="11"/>
  <c r="M14"/>
  <c r="N14"/>
  <c r="M13"/>
  <c r="N13"/>
  <c r="M12"/>
  <c r="N12"/>
  <c r="M11"/>
  <c r="N11"/>
  <c r="M10"/>
  <c r="N10"/>
  <c r="M9"/>
  <c r="N9"/>
  <c r="N8"/>
  <c r="M7"/>
  <c r="N7"/>
  <c r="N8" i="18"/>
  <c r="N9"/>
  <c r="N10"/>
  <c r="N11"/>
  <c r="N12"/>
  <c r="N13"/>
  <c r="N14"/>
  <c r="N16"/>
  <c r="N18"/>
  <c r="N19"/>
  <c r="N21"/>
  <c r="N22"/>
  <c r="N23"/>
  <c r="N24"/>
  <c r="N25"/>
  <c r="N31"/>
  <c r="N32"/>
  <c r="N33"/>
  <c r="N34"/>
  <c r="M35"/>
  <c r="N35"/>
  <c r="M36"/>
  <c r="N36"/>
  <c r="N8" i="17"/>
  <c r="N9"/>
  <c r="N10"/>
  <c r="N11"/>
  <c r="N12"/>
  <c r="N13"/>
  <c r="N14"/>
  <c r="N15"/>
  <c r="N16"/>
  <c r="N17"/>
  <c r="N18"/>
  <c r="N19"/>
  <c r="N20"/>
  <c r="N21"/>
  <c r="N22"/>
  <c r="N23"/>
  <c r="N24"/>
  <c r="N25"/>
  <c r="N26"/>
  <c r="N27"/>
  <c r="N28"/>
  <c r="N29"/>
  <c r="N30"/>
  <c r="N32"/>
  <c r="N34"/>
  <c r="N36"/>
  <c r="N7"/>
  <c r="I37" i="18"/>
  <c r="B7"/>
  <c r="B8"/>
  <c r="B9"/>
  <c r="B10"/>
  <c r="B11"/>
  <c r="B12"/>
  <c r="B13"/>
  <c r="B14"/>
  <c r="B15"/>
  <c r="B16"/>
  <c r="B17"/>
  <c r="B18"/>
  <c r="B19"/>
  <c r="B20"/>
  <c r="B21"/>
  <c r="B22"/>
  <c r="B23"/>
  <c r="B24"/>
  <c r="B25"/>
  <c r="B26"/>
  <c r="B27"/>
  <c r="B28"/>
  <c r="B29"/>
  <c r="B30"/>
  <c r="B31"/>
  <c r="B32"/>
  <c r="B33"/>
  <c r="B34"/>
  <c r="B35"/>
  <c r="B36"/>
  <c r="J37"/>
  <c r="F37"/>
  <c r="E10" i="6"/>
  <c r="E37" i="18"/>
  <c r="D10" i="6"/>
  <c r="D37" i="18"/>
  <c r="C10" i="6"/>
  <c r="C37" i="18"/>
  <c r="B10" i="6"/>
  <c r="H36" i="18"/>
  <c r="K36"/>
  <c r="G36"/>
  <c r="H35"/>
  <c r="G35"/>
  <c r="K34"/>
  <c r="G34"/>
  <c r="AA94" i="7"/>
  <c r="K33" i="18"/>
  <c r="G33"/>
  <c r="K32"/>
  <c r="G32"/>
  <c r="AA92" i="7"/>
  <c r="K31" i="18"/>
  <c r="G31"/>
  <c r="AA91" i="7"/>
  <c r="K30" i="18"/>
  <c r="K29"/>
  <c r="G29"/>
  <c r="AA89" i="7"/>
  <c r="K28" i="18"/>
  <c r="G28"/>
  <c r="AA88" i="7"/>
  <c r="K27" i="18"/>
  <c r="G27"/>
  <c r="AA87" i="7"/>
  <c r="K26" i="18"/>
  <c r="G26"/>
  <c r="AA86" i="7"/>
  <c r="K25" i="18"/>
  <c r="G25"/>
  <c r="AA85" i="7"/>
  <c r="K24" i="18"/>
  <c r="G24"/>
  <c r="AA84" i="7"/>
  <c r="K23" i="18"/>
  <c r="G23"/>
  <c r="AA83" i="7"/>
  <c r="K22" i="18"/>
  <c r="K21"/>
  <c r="H20"/>
  <c r="G20"/>
  <c r="K19"/>
  <c r="H18"/>
  <c r="G18"/>
  <c r="AA78" i="7"/>
  <c r="H17" i="18"/>
  <c r="AB77" i="7"/>
  <c r="K17" i="18"/>
  <c r="G17"/>
  <c r="G19"/>
  <c r="AA79" i="7"/>
  <c r="H16" i="18"/>
  <c r="G16"/>
  <c r="AA76" i="7"/>
  <c r="H15" i="18"/>
  <c r="AB75" i="7"/>
  <c r="K15" i="18"/>
  <c r="G15"/>
  <c r="AA75" i="7"/>
  <c r="H14" i="18"/>
  <c r="G14"/>
  <c r="AA74" i="7"/>
  <c r="H13" i="18"/>
  <c r="AB73" i="7"/>
  <c r="K13" i="18"/>
  <c r="G13"/>
  <c r="AA73" i="7"/>
  <c r="H12" i="18"/>
  <c r="G12"/>
  <c r="AA72" i="7"/>
  <c r="H11" i="18"/>
  <c r="AB71" i="7"/>
  <c r="K11" i="18"/>
  <c r="G11"/>
  <c r="AA71" i="7"/>
  <c r="H10" i="18"/>
  <c r="G10"/>
  <c r="AA70" i="7"/>
  <c r="H9" i="18"/>
  <c r="AB69" i="7"/>
  <c r="K9" i="18"/>
  <c r="G9"/>
  <c r="H8"/>
  <c r="G8"/>
  <c r="AA68" i="7"/>
  <c r="H7" i="18"/>
  <c r="AB67" i="7"/>
  <c r="G7" i="18"/>
  <c r="AA67" i="7"/>
  <c r="H33" i="17"/>
  <c r="B7"/>
  <c r="B8"/>
  <c r="B9"/>
  <c r="B10"/>
  <c r="B11"/>
  <c r="B12"/>
  <c r="B13"/>
  <c r="B14"/>
  <c r="B15"/>
  <c r="B16"/>
  <c r="B17"/>
  <c r="B18"/>
  <c r="B19"/>
  <c r="B20"/>
  <c r="B21"/>
  <c r="B22"/>
  <c r="B23"/>
  <c r="B24"/>
  <c r="B25"/>
  <c r="B26"/>
  <c r="B27"/>
  <c r="B28"/>
  <c r="B29"/>
  <c r="B30"/>
  <c r="B31"/>
  <c r="B32"/>
  <c r="B33"/>
  <c r="B34"/>
  <c r="B35"/>
  <c r="B36"/>
  <c r="B37"/>
  <c r="J38"/>
  <c r="I38"/>
  <c r="F38"/>
  <c r="E9" i="6"/>
  <c r="E38" i="17"/>
  <c r="D9" i="6"/>
  <c r="D38" i="17"/>
  <c r="C9" i="6"/>
  <c r="C38" i="17"/>
  <c r="C40"/>
  <c r="H37"/>
  <c r="AB66" i="7"/>
  <c r="K37" i="17"/>
  <c r="G37"/>
  <c r="AA66" i="7"/>
  <c r="H36" i="17"/>
  <c r="G36"/>
  <c r="AA65" i="7"/>
  <c r="H35" i="17"/>
  <c r="AB64" i="7"/>
  <c r="K35" i="17"/>
  <c r="G35"/>
  <c r="AA64" i="7"/>
  <c r="H34" i="17"/>
  <c r="G34"/>
  <c r="AA63" i="7"/>
  <c r="G33" i="17"/>
  <c r="AA62" i="7"/>
  <c r="H32" i="17"/>
  <c r="G32"/>
  <c r="AA61" i="7"/>
  <c r="H31" i="17"/>
  <c r="AB60" i="7"/>
  <c r="K31" i="17"/>
  <c r="G31"/>
  <c r="AA60" i="7"/>
  <c r="H30" i="17"/>
  <c r="G30"/>
  <c r="AA59" i="7"/>
  <c r="K29" i="17"/>
  <c r="H28"/>
  <c r="G28"/>
  <c r="AA57" i="7"/>
  <c r="H27" i="17"/>
  <c r="AB56" i="7"/>
  <c r="K27" i="17"/>
  <c r="G27"/>
  <c r="AA56" i="7"/>
  <c r="H26" i="17"/>
  <c r="G26"/>
  <c r="AA55" i="7"/>
  <c r="H25" i="17"/>
  <c r="AB54" i="7"/>
  <c r="K25" i="17"/>
  <c r="G25"/>
  <c r="AA54" i="7"/>
  <c r="H24" i="17"/>
  <c r="G24"/>
  <c r="AA53" i="7"/>
  <c r="H23" i="17"/>
  <c r="AB52" i="7"/>
  <c r="K23" i="17"/>
  <c r="G23"/>
  <c r="AA52" i="7"/>
  <c r="H22" i="17"/>
  <c r="G22"/>
  <c r="AA51" i="7"/>
  <c r="K21" i="17"/>
  <c r="H20"/>
  <c r="G20"/>
  <c r="AA49" i="7"/>
  <c r="H19" i="17"/>
  <c r="AB48" i="7"/>
  <c r="K19" i="17"/>
  <c r="G19"/>
  <c r="AA48" i="7"/>
  <c r="H18" i="17"/>
  <c r="G18"/>
  <c r="AA47" i="7"/>
  <c r="H17" i="17"/>
  <c r="AB46" i="7"/>
  <c r="K17" i="17"/>
  <c r="G17"/>
  <c r="AA46" i="7"/>
  <c r="H16" i="17"/>
  <c r="G16"/>
  <c r="AA45" i="7"/>
  <c r="H15" i="17"/>
  <c r="AB44" i="7"/>
  <c r="K15" i="17"/>
  <c r="G15"/>
  <c r="AA44" i="7"/>
  <c r="H14" i="17"/>
  <c r="G14"/>
  <c r="AA43" i="7"/>
  <c r="H13" i="17"/>
  <c r="AB42" i="7"/>
  <c r="K13" i="17"/>
  <c r="G13"/>
  <c r="AA42" i="7"/>
  <c r="H12" i="17"/>
  <c r="G12"/>
  <c r="AA41" i="7"/>
  <c r="H11" i="17"/>
  <c r="AB40" i="7"/>
  <c r="K11" i="17"/>
  <c r="G11"/>
  <c r="AA40" i="7"/>
  <c r="H10" i="17"/>
  <c r="G10"/>
  <c r="AA39" i="7"/>
  <c r="H9" i="17"/>
  <c r="AB38" i="7"/>
  <c r="K9" i="17"/>
  <c r="G9"/>
  <c r="AA38" i="7"/>
  <c r="H8" i="17"/>
  <c r="G8"/>
  <c r="AA37" i="7"/>
  <c r="H7" i="17"/>
  <c r="AB36" i="7"/>
  <c r="K7" i="17"/>
  <c r="G7"/>
  <c r="AA36" i="7"/>
  <c r="H8" i="16"/>
  <c r="K31"/>
  <c r="K33"/>
  <c r="K35"/>
  <c r="B8"/>
  <c r="J36"/>
  <c r="I36"/>
  <c r="E8" i="6"/>
  <c r="E13"/>
  <c r="G13" s="1"/>
  <c r="D8"/>
  <c r="C8"/>
  <c r="C13"/>
  <c r="M29" i="16"/>
  <c r="N29"/>
  <c r="K29"/>
  <c r="M28"/>
  <c r="N28"/>
  <c r="M26"/>
  <c r="N26"/>
  <c r="K26"/>
  <c r="M25"/>
  <c r="N25"/>
  <c r="K25"/>
  <c r="M24"/>
  <c r="N24"/>
  <c r="K24"/>
  <c r="M23"/>
  <c r="N23"/>
  <c r="K23"/>
  <c r="M22"/>
  <c r="N22"/>
  <c r="K22"/>
  <c r="M21"/>
  <c r="N21"/>
  <c r="K21"/>
  <c r="M20"/>
  <c r="N20"/>
  <c r="K20"/>
  <c r="M19"/>
  <c r="N19"/>
  <c r="K19"/>
  <c r="M18"/>
  <c r="N18"/>
  <c r="K18"/>
  <c r="M17"/>
  <c r="N17"/>
  <c r="H17"/>
  <c r="K17"/>
  <c r="G17"/>
  <c r="AA17" i="7"/>
  <c r="M16" i="16"/>
  <c r="N16"/>
  <c r="H16"/>
  <c r="G16"/>
  <c r="AA16" i="7"/>
  <c r="M15" i="16"/>
  <c r="N15"/>
  <c r="H15"/>
  <c r="K15"/>
  <c r="G15"/>
  <c r="AA15" i="7"/>
  <c r="M14" i="16"/>
  <c r="N14"/>
  <c r="H14"/>
  <c r="G14"/>
  <c r="AA14" i="7"/>
  <c r="M13" i="16"/>
  <c r="N13"/>
  <c r="H13"/>
  <c r="K13"/>
  <c r="G13"/>
  <c r="AA13" i="7"/>
  <c r="M12" i="16"/>
  <c r="N12"/>
  <c r="H12"/>
  <c r="G12"/>
  <c r="AA12" i="7"/>
  <c r="M11" i="16"/>
  <c r="N11"/>
  <c r="H11"/>
  <c r="K11"/>
  <c r="G11"/>
  <c r="AA11" i="7"/>
  <c r="M10" i="16"/>
  <c r="N10"/>
  <c r="H10"/>
  <c r="G10"/>
  <c r="AA10" i="7"/>
  <c r="H9" i="16"/>
  <c r="K9"/>
  <c r="G9"/>
  <c r="AA9" i="7"/>
  <c r="M8" i="16"/>
  <c r="N8"/>
  <c r="G8"/>
  <c r="AA8" i="7"/>
  <c r="B9" i="16"/>
  <c r="B10"/>
  <c r="B11"/>
  <c r="B12"/>
  <c r="B13"/>
  <c r="B14"/>
  <c r="B15"/>
  <c r="B16"/>
  <c r="B17"/>
  <c r="B18"/>
  <c r="B19"/>
  <c r="B20"/>
  <c r="B21"/>
  <c r="B22"/>
  <c r="B23"/>
  <c r="B24"/>
  <c r="B25"/>
  <c r="B26"/>
  <c r="B27"/>
  <c r="B28"/>
  <c r="B29"/>
  <c r="B30"/>
  <c r="B31"/>
  <c r="B32"/>
  <c r="B33"/>
  <c r="B34"/>
  <c r="B35"/>
  <c r="H7" i="11"/>
  <c r="G7"/>
  <c r="M16"/>
  <c r="A9" i="7"/>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B7" i="11"/>
  <c r="Z13" i="7"/>
  <c r="C13" i="16"/>
  <c r="A13" s="1"/>
  <c r="A11" i="6"/>
  <c r="A10"/>
  <c r="A9"/>
  <c r="A8"/>
  <c r="Z7" i="7"/>
  <c r="C107"/>
  <c r="D107"/>
  <c r="E107"/>
  <c r="F107"/>
  <c r="G107"/>
  <c r="H107"/>
  <c r="I107"/>
  <c r="J107"/>
  <c r="K107"/>
  <c r="L107"/>
  <c r="M107"/>
  <c r="N107"/>
  <c r="O107"/>
  <c r="P107"/>
  <c r="Q107"/>
  <c r="R107"/>
  <c r="S107"/>
  <c r="T107"/>
  <c r="U107"/>
  <c r="V107"/>
  <c r="W107"/>
  <c r="X107"/>
  <c r="Y107"/>
  <c r="B107"/>
  <c r="I16" i="11"/>
  <c r="I11" i="6"/>
  <c r="F16" i="11"/>
  <c r="E11" i="6"/>
  <c r="E16" i="11"/>
  <c r="D11" i="6"/>
  <c r="D16" i="11"/>
  <c r="C11" i="6"/>
  <c r="C16" i="11"/>
  <c r="B11" i="6"/>
  <c r="K14" i="11"/>
  <c r="K11"/>
  <c r="K10"/>
  <c r="J16"/>
  <c r="H16"/>
  <c r="H11" i="6"/>
  <c r="B8" i="11"/>
  <c r="B9"/>
  <c r="B10"/>
  <c r="B11"/>
  <c r="B12"/>
  <c r="B13"/>
  <c r="B14"/>
  <c r="G20" i="6"/>
  <c r="K8" i="11"/>
  <c r="K12"/>
  <c r="K9"/>
  <c r="K13"/>
  <c r="K7"/>
  <c r="G7" i="16"/>
  <c r="AA7" i="7"/>
  <c r="AA107" s="1"/>
  <c r="B9" i="6"/>
  <c r="G37" i="18"/>
  <c r="G10" i="6"/>
  <c r="C39" i="18"/>
  <c r="G16" i="11"/>
  <c r="K7" i="18"/>
  <c r="K35"/>
  <c r="G38" i="17"/>
  <c r="G9" i="6"/>
  <c r="H38" i="17"/>
  <c r="G36" i="16"/>
  <c r="G8" i="6"/>
  <c r="D13"/>
  <c r="I13"/>
  <c r="H9"/>
  <c r="J9" s="1"/>
  <c r="K38" i="17"/>
  <c r="K16" i="11"/>
  <c r="C18"/>
  <c r="J11" i="6"/>
  <c r="AB11"/>
  <c r="N16" i="11"/>
  <c r="K10" i="17"/>
  <c r="AB39" i="7"/>
  <c r="K14" i="17"/>
  <c r="AB43" i="7"/>
  <c r="K18" i="17"/>
  <c r="AB47" i="7"/>
  <c r="AB51"/>
  <c r="K22" i="17"/>
  <c r="AB55" i="7"/>
  <c r="K26" i="17"/>
  <c r="AB59" i="7"/>
  <c r="K30" i="17"/>
  <c r="AB63" i="7"/>
  <c r="K34" i="17"/>
  <c r="K33"/>
  <c r="AB62" i="7"/>
  <c r="AB68"/>
  <c r="K8" i="18"/>
  <c r="AB72" i="7"/>
  <c r="K12" i="18"/>
  <c r="AB76" i="7"/>
  <c r="K16" i="18"/>
  <c r="AB80" i="7"/>
  <c r="K20" i="18"/>
  <c r="M37"/>
  <c r="N7"/>
  <c r="AB34" i="7"/>
  <c r="K34" i="16"/>
  <c r="AB32" i="7"/>
  <c r="K32" i="16"/>
  <c r="AB30" i="7"/>
  <c r="K30" i="16"/>
  <c r="AB28" i="7"/>
  <c r="K28" i="16"/>
  <c r="M36"/>
  <c r="H7"/>
  <c r="Z107" i="7"/>
  <c r="AB10"/>
  <c r="K10" i="16"/>
  <c r="AB12" i="7"/>
  <c r="K12" i="16"/>
  <c r="AB14" i="7"/>
  <c r="K14" i="16"/>
  <c r="AB16" i="7"/>
  <c r="K16" i="16"/>
  <c r="AB8" i="7"/>
  <c r="K8" i="16"/>
  <c r="K8" i="17"/>
  <c r="AB37" i="7"/>
  <c r="K12" i="17"/>
  <c r="AB41" i="7"/>
  <c r="K16" i="17"/>
  <c r="AB45" i="7"/>
  <c r="K20" i="17"/>
  <c r="AB49" i="7"/>
  <c r="AB53"/>
  <c r="K24" i="17"/>
  <c r="AB57" i="7"/>
  <c r="K28" i="17"/>
  <c r="AB61" i="7"/>
  <c r="K32" i="17"/>
  <c r="AB65" i="7"/>
  <c r="K36" i="17"/>
  <c r="AB70" i="7"/>
  <c r="K10" i="18"/>
  <c r="AB74" i="7"/>
  <c r="K14" i="18"/>
  <c r="AB78" i="7"/>
  <c r="K18" i="18"/>
  <c r="G22"/>
  <c r="AA82" i="7"/>
  <c r="AA80"/>
  <c r="N38" i="17"/>
  <c r="AB9" i="6"/>
  <c r="K27" i="16"/>
  <c r="AB27" i="7"/>
  <c r="AB9"/>
  <c r="C36" i="16"/>
  <c r="A36" s="1"/>
  <c r="AA77" i="7"/>
  <c r="H37" i="18"/>
  <c r="P38" i="17"/>
  <c r="O9" i="6"/>
  <c r="U9"/>
  <c r="AC9"/>
  <c r="L9"/>
  <c r="H36" i="16"/>
  <c r="AB7" i="7"/>
  <c r="AB107" s="1"/>
  <c r="K7" i="16"/>
  <c r="AC11" i="6"/>
  <c r="L11"/>
  <c r="P16" i="11"/>
  <c r="U11" i="6"/>
  <c r="R11"/>
  <c r="H10"/>
  <c r="J10"/>
  <c r="K37" i="18"/>
  <c r="B8" i="6"/>
  <c r="B13" s="1"/>
  <c r="B15" s="1"/>
  <c r="C38" i="16"/>
  <c r="AB8" i="6"/>
  <c r="AB13" s="1"/>
  <c r="AC13" s="1"/>
  <c r="N36" i="16"/>
  <c r="N37" i="18"/>
  <c r="AB10" i="6"/>
  <c r="AC8"/>
  <c r="O8"/>
  <c r="L8"/>
  <c r="L10"/>
  <c r="L13" s="1"/>
  <c r="AC10"/>
  <c r="P37" i="18"/>
  <c r="O10" i="6"/>
  <c r="U10" s="1"/>
  <c r="R10" s="1"/>
  <c r="K36" i="16"/>
  <c r="H8" i="6"/>
  <c r="J8" s="1"/>
  <c r="H13"/>
  <c r="J13" s="1"/>
  <c r="U8"/>
  <c r="O13" i="20"/>
  <c r="R11"/>
  <c r="O13" i="6"/>
  <c r="J8" i="20"/>
  <c r="G22" i="6" l="1"/>
  <c r="G23" s="1"/>
  <c r="I15"/>
  <c r="X11"/>
  <c r="H15"/>
  <c r="X10"/>
  <c r="R9"/>
  <c r="X9"/>
  <c r="X9" i="20"/>
  <c r="X11"/>
  <c r="R10"/>
  <c r="X10"/>
  <c r="R8" i="6"/>
  <c r="X8"/>
  <c r="X8" i="20"/>
  <c r="G13"/>
  <c r="B8"/>
  <c r="B13" s="1"/>
</calcChain>
</file>

<file path=xl/comments1.xml><?xml version="1.0" encoding="utf-8"?>
<comments xmlns="http://schemas.openxmlformats.org/spreadsheetml/2006/main">
  <authors>
    <author>Jarred Johnson</author>
  </authors>
  <commentList>
    <comment ref="H54" authorId="0">
      <text>
        <r>
          <rPr>
            <b/>
            <sz val="12"/>
            <color indexed="81"/>
            <rFont val="Tahoma"/>
            <family val="2"/>
          </rPr>
          <t>Jarred Johnson:</t>
        </r>
        <r>
          <rPr>
            <sz val="12"/>
            <color indexed="81"/>
            <rFont val="Tahoma"/>
            <family val="2"/>
          </rPr>
          <t xml:space="preserve">
This is an educated guess.  Slipped on the icy trap deck and spilled the tub of fish into the creek.  JW</t>
        </r>
      </text>
    </comment>
    <comment ref="K68" authorId="0">
      <text>
        <r>
          <rPr>
            <b/>
            <sz val="12"/>
            <color indexed="81"/>
            <rFont val="Tahoma"/>
            <family val="2"/>
          </rPr>
          <t>Jarred Johnson:</t>
        </r>
        <r>
          <rPr>
            <sz val="12"/>
            <color indexed="81"/>
            <rFont val="Tahoma"/>
            <family val="2"/>
          </rPr>
          <t xml:space="preserve">
NF: Not Fishing, Due to High Water</t>
        </r>
      </text>
    </comment>
  </commentList>
</comments>
</file>

<file path=xl/sharedStrings.xml><?xml version="1.0" encoding="utf-8"?>
<sst xmlns="http://schemas.openxmlformats.org/spreadsheetml/2006/main" count="776" uniqueCount="159">
  <si>
    <t>Date</t>
  </si>
  <si>
    <t>Number trapped</t>
  </si>
  <si>
    <t>Total</t>
  </si>
  <si>
    <t>Live</t>
  </si>
  <si>
    <t>Marked</t>
  </si>
  <si>
    <t>Recap.</t>
  </si>
  <si>
    <t>Trapping</t>
  </si>
  <si>
    <t>efficiency</t>
  </si>
  <si>
    <t xml:space="preserve">Comments </t>
  </si>
  <si>
    <t>Expanded</t>
  </si>
  <si>
    <t>catch</t>
  </si>
  <si>
    <t>Number for trap eff.</t>
  </si>
  <si>
    <t>Summer chum salmon summary</t>
  </si>
  <si>
    <t>Totals</t>
  </si>
  <si>
    <t>Trap</t>
  </si>
  <si>
    <t>trapped</t>
  </si>
  <si>
    <t>-</t>
  </si>
  <si>
    <t>Trap counts</t>
  </si>
  <si>
    <t>Start</t>
  </si>
  <si>
    <t>date</t>
  </si>
  <si>
    <t>Released</t>
  </si>
  <si>
    <t>egg-to-fry survival</t>
  </si>
  <si>
    <t>fry outmigrants</t>
  </si>
  <si>
    <t>Daytime trapping</t>
  </si>
  <si>
    <t>Catch</t>
  </si>
  <si>
    <t>No.</t>
  </si>
  <si>
    <t>Nighttime trapping</t>
  </si>
  <si>
    <t>daily</t>
  </si>
  <si>
    <t>Expanded catch</t>
  </si>
  <si>
    <t>Night time</t>
  </si>
  <si>
    <t>trapping</t>
  </si>
  <si>
    <t>Daytime</t>
  </si>
  <si>
    <t>females</t>
  </si>
  <si>
    <t>eggs/female</t>
  </si>
  <si>
    <t>total potential eggs</t>
  </si>
  <si>
    <t>Summer Chum Salmon Summary</t>
  </si>
  <si>
    <t>morts.</t>
  </si>
  <si>
    <t>Feb.</t>
  </si>
  <si>
    <t>March</t>
  </si>
  <si>
    <t>April</t>
  </si>
  <si>
    <t>May</t>
  </si>
  <si>
    <t>night time</t>
  </si>
  <si>
    <t>daytime</t>
  </si>
  <si>
    <t>u</t>
  </si>
  <si>
    <t>M</t>
  </si>
  <si>
    <t>m</t>
  </si>
  <si>
    <t>Ui</t>
  </si>
  <si>
    <t>Variance</t>
  </si>
  <si>
    <t>95% CI (+/-)</t>
  </si>
  <si>
    <t>+/-</t>
  </si>
  <si>
    <t>95% C.I.</t>
  </si>
  <si>
    <t>Outmigration</t>
  </si>
  <si>
    <t>Nighttime</t>
  </si>
  <si>
    <t>timing</t>
  </si>
  <si>
    <t>(</t>
  </si>
  <si>
    <t>)</t>
  </si>
  <si>
    <t>Season</t>
  </si>
  <si>
    <t>Source: Kiyohara and Volkhardt, 2007.  Evaluation of Downstream Migrant Salmon Production in 2006 from the Cedar River and Bear Creek.  WDFW  March 2007.  FPA 07-02.  64 p.</t>
  </si>
  <si>
    <t>Actual and estimated expanded catch of summer chum salmon outmigrants in Salmon Creek inclined plane trap, 2010</t>
  </si>
  <si>
    <t>Moved trap further into the thalwag to increase efficiency.</t>
  </si>
  <si>
    <t>Actual catch and estimated expanded catch of summer chum salmon outmigrants in Salmon Creek inclined plane trap, 2010</t>
  </si>
  <si>
    <t>Trapping efficiency estimated by averaging the following three nights.</t>
  </si>
  <si>
    <t>Salmon Creek inclined plane trap, 2010</t>
  </si>
  <si>
    <t>N-hat</t>
  </si>
  <si>
    <r>
      <t>Var (Ui) = [(M +1) (u + 1) (M - m) (u - m)] / (m + 1)</t>
    </r>
    <r>
      <rPr>
        <vertAlign val="superscript"/>
        <sz val="11"/>
        <color indexed="8"/>
        <rFont val="Calibri"/>
        <family val="2"/>
      </rPr>
      <t>2</t>
    </r>
    <r>
      <rPr>
        <sz val="11"/>
        <color theme="1"/>
        <rFont val="Calibri"/>
        <family val="2"/>
        <scheme val="minor"/>
      </rPr>
      <t xml:space="preserve"> (m +2)</t>
    </r>
  </si>
  <si>
    <t>Not Fishing 0100-0300 and 0400-0600 Heavy Debris and Rain</t>
  </si>
  <si>
    <t>Moved trap further downstream</t>
  </si>
  <si>
    <t>Trapping efficiency estimated before the storm hit.  Probably not an accurate estimate for the trapping period.  Not trapping from 0500-0700</t>
  </si>
  <si>
    <t>NF</t>
  </si>
  <si>
    <t xml:space="preserve">Joss "Could not retain enough chum last night to release for efficiency test."  Estimates efficiency to be very low "4" to 6%."  </t>
  </si>
  <si>
    <t>I need Joss to clarify how he collected the efficiency for these two days.</t>
  </si>
  <si>
    <t>36 Coho fry marked and released, 2 recaptured</t>
  </si>
  <si>
    <t>57 Coho fry marked and  released, 5 recaptured</t>
  </si>
  <si>
    <t>84 Coho fry marked and released, 24 recaptured</t>
  </si>
  <si>
    <t>100 Coho fry marked and released, 18 recaptured</t>
  </si>
  <si>
    <t>88 Coho fry marked and released, 25 recaptured</t>
  </si>
  <si>
    <t>Jarred: " I estimate the trapping efficiency to be similar to 4/12 and 4/14." This is just a very small sample.  Joss did mark 96 Coho fry also, of which I recaptured 10.</t>
  </si>
  <si>
    <t>30 coho fry marked and released, 5 recaptred</t>
  </si>
  <si>
    <t>90 Coho fry marked and released, 39 recaptured</t>
  </si>
  <si>
    <t>90 Coho fry marked and released, 19 recaptured</t>
  </si>
  <si>
    <t>72 Coho fry marked and released, 25 recaptured</t>
  </si>
  <si>
    <t>74 Coho fry marked and released, 42 recaptured</t>
  </si>
  <si>
    <t xml:space="preserve">33 Coho fry marked and released, 17 recaptured </t>
  </si>
  <si>
    <t>23 Coho fry marked and released, 0 recaptured</t>
  </si>
  <si>
    <t>55 Coho fry marked and released, 0 recaptured</t>
  </si>
  <si>
    <t>No trapping in May</t>
  </si>
  <si>
    <t>2010 Salmon Creek incline plane trap - - Bycatch Summary</t>
  </si>
  <si>
    <t>DATE</t>
  </si>
  <si>
    <t>SPECIES</t>
  </si>
  <si>
    <t>Comments</t>
  </si>
  <si>
    <t>Sculpin</t>
  </si>
  <si>
    <t>Lamprey</t>
  </si>
  <si>
    <t>Crayfish</t>
  </si>
  <si>
    <t>Stickleback</t>
  </si>
  <si>
    <t>Eulachon</t>
  </si>
  <si>
    <t>Coho 0+</t>
  </si>
  <si>
    <t>Coho 1+</t>
  </si>
  <si>
    <t>Trout Parr</t>
  </si>
  <si>
    <t>Cutthroat 1+</t>
  </si>
  <si>
    <t>STHD 1+</t>
  </si>
  <si>
    <t>RBT 2+</t>
  </si>
  <si>
    <t>Trout Fry</t>
  </si>
  <si>
    <t>RBT ~12 in., Jack Steelhead?</t>
  </si>
  <si>
    <t>TOTAL</t>
  </si>
  <si>
    <t>6 morts</t>
  </si>
  <si>
    <t>20 morts</t>
  </si>
  <si>
    <t>14 morts</t>
  </si>
  <si>
    <t>0 morts</t>
  </si>
  <si>
    <t>Table 1.  Salmon Creek inclined plane outmigrant trap summary, 2010.</t>
  </si>
  <si>
    <t>Morts.</t>
  </si>
  <si>
    <t>Trapped and sampled</t>
  </si>
  <si>
    <t>Steelhead adults</t>
  </si>
  <si>
    <t>Steelhead smolts</t>
  </si>
  <si>
    <t>Steelhead parr</t>
  </si>
  <si>
    <t>Table 2.  Snow Creek steelhead adult, smolt and parr trapping summary, 2010.</t>
  </si>
  <si>
    <t>Trapped</t>
  </si>
  <si>
    <t xml:space="preserve">Trapped and sampled </t>
  </si>
  <si>
    <t>Juvenile Migrant Abundance Estimates</t>
  </si>
  <si>
    <t>Watershed</t>
  </si>
  <si>
    <t>Salmon Creek, Discovery Bay, Jefferson Co</t>
  </si>
  <si>
    <t xml:space="preserve"> Abundance</t>
  </si>
  <si>
    <t>Contact</t>
  </si>
  <si>
    <t>Thom Johnson</t>
  </si>
  <si>
    <t>Organization</t>
  </si>
  <si>
    <t>WDFW</t>
  </si>
  <si>
    <t>Phone</t>
  </si>
  <si>
    <t>360-280-2734</t>
  </si>
  <si>
    <t>Email</t>
  </si>
  <si>
    <t>Thom.Johnson@dfw.wa.gov</t>
  </si>
  <si>
    <t>+/- 6,678 (95% CI)</t>
  </si>
  <si>
    <t>+/- 20,270 (95% CI)</t>
  </si>
  <si>
    <t>no CI</t>
  </si>
  <si>
    <t>+/- 2,913 (95% CI)</t>
  </si>
  <si>
    <t>Brood</t>
  </si>
  <si>
    <t>year</t>
  </si>
  <si>
    <t>outmigration</t>
  </si>
  <si>
    <t>Female</t>
  </si>
  <si>
    <t>escapement</t>
  </si>
  <si>
    <t>Juvenile summer chum outmigrants</t>
  </si>
  <si>
    <t>Egg</t>
  </si>
  <si>
    <t>deposition</t>
  </si>
  <si>
    <t>Juvenile (fry)</t>
  </si>
  <si>
    <t>Egg-to-fry</t>
  </si>
  <si>
    <t>survival rate</t>
  </si>
  <si>
    <t>a/</t>
  </si>
  <si>
    <t>a/  During 2009, the abundance estimate ranges from 231,035 to 619,131 outmigrant summer chum fry.  To stay within 'take' permit, continuous operation of the trap was not possible during 2009 and it was necessary to reduce the number of hours per day and/or the number of days per week the trap was operated.  A minimum estimate is 231,035 fry outmigrants (when based on hours and days of trapping, adjusted only for trapping efficiency);  an estimate of 619,131 fry outmigrants is calculated when expansions are made for untrapped days and hours; the actual number of outmigrants is likely in between these two estimates.</t>
  </si>
  <si>
    <t>Table 3.  Summary of Salmon Creek summer chum outmigrant trapping, 2008 to 2010.</t>
  </si>
  <si>
    <t>Begin Date</t>
  </si>
  <si>
    <t>Begin Time</t>
  </si>
  <si>
    <t>End Date</t>
  </si>
  <si>
    <t>End Time</t>
  </si>
  <si>
    <t xml:space="preserve">Catch </t>
  </si>
  <si>
    <t>Mark</t>
  </si>
  <si>
    <t>Recap</t>
  </si>
  <si>
    <t>Morts</t>
  </si>
  <si>
    <t>Expanded Catch</t>
  </si>
  <si>
    <t>Qty</t>
  </si>
  <si>
    <t>Month</t>
  </si>
  <si>
    <t>Discharge (cfs)</t>
  </si>
</sst>
</file>

<file path=xl/styles.xml><?xml version="1.0" encoding="utf-8"?>
<styleSheet xmlns="http://schemas.openxmlformats.org/spreadsheetml/2006/main">
  <numFmts count="12">
    <numFmt numFmtId="41" formatCode="_(* #,##0_);_(* \(#,##0\);_(* &quot;-&quot;_);_(@_)"/>
    <numFmt numFmtId="43" formatCode="_(* #,##0.00_);_(* \(#,##0.00\);_(* &quot;-&quot;??_);_(@_)"/>
    <numFmt numFmtId="165" formatCode="[$-409]d\-mmm\-yy;@"/>
    <numFmt numFmtId="170" formatCode="0.0%"/>
    <numFmt numFmtId="171" formatCode="0.0"/>
    <numFmt numFmtId="172" formatCode="[$-409]mmm\-yy;@"/>
    <numFmt numFmtId="174" formatCode="_(* #,##0_);_(* \(#,##0\);_(* &quot;-&quot;??_);_(@_)"/>
    <numFmt numFmtId="180" formatCode="0.000000%"/>
    <numFmt numFmtId="181" formatCode="0.0000%"/>
    <numFmt numFmtId="182" formatCode="0.000%"/>
    <numFmt numFmtId="183" formatCode="mm/dd/yy;@"/>
    <numFmt numFmtId="184" formatCode="[$-409]h:mm\ AM/PM;@"/>
  </numFmts>
  <fonts count="46">
    <font>
      <sz val="11"/>
      <color theme="1"/>
      <name val="Calibri"/>
      <family val="2"/>
      <scheme val="minor"/>
    </font>
    <font>
      <sz val="11"/>
      <color indexed="8"/>
      <name val="Calibri"/>
      <family val="2"/>
    </font>
    <font>
      <sz val="11"/>
      <color indexed="8"/>
      <name val="Calibri"/>
      <family val="2"/>
    </font>
    <font>
      <sz val="12"/>
      <color indexed="8"/>
      <name val="Calibri"/>
      <family val="2"/>
    </font>
    <font>
      <sz val="14"/>
      <color indexed="8"/>
      <name val="Calibri"/>
      <family val="2"/>
    </font>
    <font>
      <sz val="16"/>
      <color indexed="8"/>
      <name val="Calibri"/>
      <family val="2"/>
    </font>
    <font>
      <sz val="12"/>
      <color indexed="8"/>
      <name val="Calibri"/>
      <family val="2"/>
    </font>
    <font>
      <sz val="14"/>
      <color indexed="8"/>
      <name val="Calibri"/>
      <family val="2"/>
    </font>
    <font>
      <b/>
      <sz val="11"/>
      <color indexed="8"/>
      <name val="Calibri"/>
      <family val="2"/>
    </font>
    <font>
      <sz val="16"/>
      <color indexed="8"/>
      <name val="Calibri"/>
      <family val="2"/>
    </font>
    <font>
      <sz val="11"/>
      <color indexed="8"/>
      <name val="Calibri"/>
      <family val="2"/>
    </font>
    <font>
      <i/>
      <sz val="11"/>
      <color indexed="8"/>
      <name val="Calibri"/>
      <family val="2"/>
    </font>
    <font>
      <sz val="11"/>
      <color indexed="8"/>
      <name val="Calibri"/>
      <family val="2"/>
    </font>
    <font>
      <sz val="10"/>
      <name val="Arial"/>
      <family val="2"/>
    </font>
    <font>
      <sz val="14"/>
      <color indexed="8"/>
      <name val="Times New Roman"/>
      <family val="1"/>
    </font>
    <font>
      <sz val="14"/>
      <color indexed="8"/>
      <name val="Calibri"/>
      <family val="2"/>
    </font>
    <font>
      <sz val="14"/>
      <color indexed="8"/>
      <name val="Times New Roman"/>
      <family val="1"/>
    </font>
    <font>
      <sz val="11"/>
      <color indexed="8"/>
      <name val="Calibri"/>
      <family val="2"/>
    </font>
    <font>
      <sz val="14"/>
      <color indexed="8"/>
      <name val="Calibri"/>
      <family val="2"/>
    </font>
    <font>
      <strike/>
      <sz val="14"/>
      <color indexed="8"/>
      <name val="Calibri"/>
      <family val="2"/>
    </font>
    <font>
      <strike/>
      <sz val="11"/>
      <color indexed="8"/>
      <name val="Calibri"/>
      <family val="2"/>
    </font>
    <font>
      <sz val="14"/>
      <name val="Calibri"/>
      <family val="2"/>
    </font>
    <font>
      <sz val="8"/>
      <name val="Calibri"/>
      <family val="2"/>
    </font>
    <font>
      <vertAlign val="superscript"/>
      <sz val="11"/>
      <color indexed="8"/>
      <name val="Calibri"/>
      <family val="2"/>
    </font>
    <font>
      <b/>
      <sz val="11"/>
      <color indexed="8"/>
      <name val="Calibri"/>
      <family val="2"/>
    </font>
    <font>
      <sz val="14"/>
      <color indexed="8"/>
      <name val="Calibri"/>
      <family val="2"/>
    </font>
    <font>
      <sz val="14"/>
      <color indexed="8"/>
      <name val="Times New Roman"/>
      <family val="1"/>
    </font>
    <font>
      <b/>
      <sz val="12"/>
      <color indexed="81"/>
      <name val="Tahoma"/>
      <family val="2"/>
    </font>
    <font>
      <sz val="12"/>
      <color indexed="81"/>
      <name val="Tahoma"/>
      <family val="2"/>
    </font>
    <font>
      <sz val="10"/>
      <name val="Arial"/>
      <family val="2"/>
    </font>
    <font>
      <b/>
      <sz val="10"/>
      <name val="Arial"/>
      <family val="2"/>
    </font>
    <font>
      <sz val="16"/>
      <color indexed="8"/>
      <name val="Times New Roman"/>
      <family val="1"/>
    </font>
    <font>
      <sz val="12"/>
      <color indexed="8"/>
      <name val="Times New Roman"/>
      <family val="1"/>
    </font>
    <font>
      <b/>
      <sz val="12"/>
      <name val="Times New Roman"/>
      <family val="1"/>
    </font>
    <font>
      <sz val="12"/>
      <name val="Times New Roman"/>
      <family val="1"/>
    </font>
    <font>
      <sz val="10"/>
      <name val="Times New Roman"/>
      <family val="1"/>
    </font>
    <font>
      <u/>
      <sz val="10"/>
      <color indexed="12"/>
      <name val="Arial"/>
      <family val="2"/>
    </font>
    <font>
      <u/>
      <sz val="10"/>
      <name val="Arial"/>
      <family val="2"/>
    </font>
    <font>
      <sz val="10"/>
      <color indexed="57"/>
      <name val="Times New Roman"/>
      <family val="1"/>
    </font>
    <font>
      <sz val="10"/>
      <color indexed="57"/>
      <name val="Arial"/>
      <family val="2"/>
    </font>
    <font>
      <sz val="10"/>
      <color indexed="17"/>
      <name val="Times New Roman"/>
      <family val="1"/>
    </font>
    <font>
      <sz val="10"/>
      <color indexed="10"/>
      <name val="Times New Roman"/>
      <family val="1"/>
    </font>
    <font>
      <b/>
      <sz val="11"/>
      <color theme="1"/>
      <name val="Calibri"/>
      <family val="2"/>
      <scheme val="minor"/>
    </font>
    <font>
      <sz val="14"/>
      <color theme="1"/>
      <name val="Times New Roman"/>
      <family val="1"/>
    </font>
    <font>
      <sz val="11"/>
      <color indexed="8"/>
      <name val="Calibri"/>
      <family val="2"/>
      <scheme val="minor"/>
    </font>
    <font>
      <sz val="12"/>
      <color theme="1"/>
      <name val="Times New Roman"/>
      <family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
      <patternFill patternType="solid">
        <fgColor theme="0" tint="-0.249977111117893"/>
        <bgColor indexed="64"/>
      </patternFill>
    </fill>
    <fill>
      <patternFill patternType="solid">
        <fgColor rgb="FFFFFF00"/>
        <bgColor indexed="64"/>
      </patternFill>
    </fill>
  </fills>
  <borders count="74">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11">
    <xf numFmtId="0" fontId="0" fillId="0" borderId="0"/>
    <xf numFmtId="43" fontId="2" fillId="0" borderId="0" applyFont="0" applyFill="0" applyBorder="0" applyAlignment="0" applyProtection="0"/>
    <xf numFmtId="43" fontId="1" fillId="0" borderId="0" applyFont="0" applyFill="0" applyBorder="0" applyAlignment="0" applyProtection="0"/>
    <xf numFmtId="3" fontId="13" fillId="0" borderId="0" applyFont="0" applyFill="0" applyBorder="0" applyAlignment="0" applyProtection="0"/>
    <xf numFmtId="0" fontId="36" fillId="0" borderId="0" applyNumberFormat="0" applyFill="0" applyBorder="0" applyAlignment="0" applyProtection="0">
      <alignment vertical="top"/>
      <protection locked="0"/>
    </xf>
    <xf numFmtId="0" fontId="13" fillId="0" borderId="0"/>
    <xf numFmtId="0" fontId="29" fillId="0" borderId="0"/>
    <xf numFmtId="0" fontId="35" fillId="0" borderId="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88">
    <xf numFmtId="0" fontId="0" fillId="0" borderId="0" xfId="0"/>
    <xf numFmtId="0" fontId="0" fillId="0" borderId="0" xfId="0" applyAlignment="1">
      <alignment horizontal="center"/>
    </xf>
    <xf numFmtId="0" fontId="0" fillId="0" borderId="0" xfId="0" applyAlignment="1">
      <alignment horizontal="left"/>
    </xf>
    <xf numFmtId="165" fontId="0" fillId="0" borderId="0" xfId="0" applyNumberFormat="1" applyAlignment="1">
      <alignment horizontal="center"/>
    </xf>
    <xf numFmtId="0" fontId="0" fillId="0" borderId="1" xfId="0" applyBorder="1" applyAlignment="1">
      <alignment horizontal="center"/>
    </xf>
    <xf numFmtId="0" fontId="0" fillId="0" borderId="0" xfId="0" applyBorder="1"/>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0" borderId="0" xfId="0" applyFont="1" applyAlignment="1">
      <alignment horizontal="left"/>
    </xf>
    <xf numFmtId="0" fontId="3" fillId="0" borderId="5" xfId="0" applyFont="1" applyBorder="1" applyAlignment="1">
      <alignment horizontal="center"/>
    </xf>
    <xf numFmtId="0" fontId="4" fillId="0" borderId="5" xfId="0" applyFont="1" applyBorder="1" applyAlignment="1">
      <alignment horizontal="center"/>
    </xf>
    <xf numFmtId="165" fontId="4" fillId="0" borderId="6" xfId="0" applyNumberFormat="1" applyFont="1" applyBorder="1" applyAlignment="1">
      <alignment horizontal="center"/>
    </xf>
    <xf numFmtId="165" fontId="4" fillId="0" borderId="7" xfId="0" applyNumberFormat="1" applyFont="1" applyBorder="1" applyAlignment="1">
      <alignment horizontal="right"/>
    </xf>
    <xf numFmtId="0" fontId="3"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9" fontId="12" fillId="0" borderId="0" xfId="8" applyFont="1" applyAlignment="1">
      <alignment horizontal="center"/>
    </xf>
    <xf numFmtId="0" fontId="6" fillId="0" borderId="0" xfId="0" applyFont="1" applyAlignment="1">
      <alignment horizontal="left"/>
    </xf>
    <xf numFmtId="0" fontId="6" fillId="0" borderId="0" xfId="0" applyFont="1" applyAlignment="1">
      <alignment horizontal="center"/>
    </xf>
    <xf numFmtId="165" fontId="6" fillId="0" borderId="0" xfId="0" applyNumberFormat="1" applyFont="1" applyAlignment="1">
      <alignment horizontal="center"/>
    </xf>
    <xf numFmtId="0" fontId="10" fillId="0" borderId="0" xfId="0" applyFont="1" applyAlignment="1">
      <alignment horizontal="left"/>
    </xf>
    <xf numFmtId="0" fontId="10" fillId="0" borderId="4" xfId="0" applyFont="1" applyBorder="1" applyAlignment="1">
      <alignment horizontal="center"/>
    </xf>
    <xf numFmtId="165" fontId="10" fillId="0" borderId="0" xfId="0" applyNumberFormat="1" applyFont="1" applyAlignment="1">
      <alignment horizontal="center"/>
    </xf>
    <xf numFmtId="0" fontId="10" fillId="0" borderId="0" xfId="0" applyFont="1" applyAlignment="1">
      <alignment horizontal="center"/>
    </xf>
    <xf numFmtId="165" fontId="8" fillId="0" borderId="0" xfId="0" applyNumberFormat="1" applyFont="1" applyAlignment="1">
      <alignment horizontal="center"/>
    </xf>
    <xf numFmtId="0" fontId="8" fillId="0" borderId="0" xfId="0" applyFont="1" applyAlignment="1">
      <alignment horizontal="center"/>
    </xf>
    <xf numFmtId="9" fontId="10" fillId="0" borderId="0" xfId="8" applyFont="1" applyAlignment="1">
      <alignment horizontal="center"/>
    </xf>
    <xf numFmtId="0" fontId="10" fillId="0" borderId="8" xfId="0" applyFont="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20" fontId="10" fillId="0" borderId="12" xfId="0" applyNumberFormat="1" applyFont="1" applyBorder="1" applyAlignment="1">
      <alignment horizontal="center"/>
    </xf>
    <xf numFmtId="20" fontId="10" fillId="0" borderId="13" xfId="0" applyNumberFormat="1" applyFont="1" applyBorder="1" applyAlignment="1">
      <alignment horizontal="center"/>
    </xf>
    <xf numFmtId="9" fontId="10" fillId="0" borderId="14" xfId="8" applyFont="1" applyBorder="1" applyAlignment="1">
      <alignment horizontal="center"/>
    </xf>
    <xf numFmtId="0" fontId="10" fillId="0" borderId="9" xfId="0" applyFont="1" applyBorder="1" applyAlignment="1">
      <alignment horizontal="center"/>
    </xf>
    <xf numFmtId="0" fontId="10" fillId="0" borderId="0" xfId="0" applyFont="1" applyBorder="1" applyAlignment="1">
      <alignment horizontal="center"/>
    </xf>
    <xf numFmtId="165" fontId="10" fillId="0" borderId="6" xfId="0" applyNumberFormat="1" applyFont="1" applyBorder="1" applyAlignment="1">
      <alignment horizontal="center"/>
    </xf>
    <xf numFmtId="3" fontId="10" fillId="2" borderId="15" xfId="0" applyNumberFormat="1" applyFont="1" applyFill="1" applyBorder="1" applyAlignment="1">
      <alignment horizontal="center"/>
    </xf>
    <xf numFmtId="3" fontId="10" fillId="2" borderId="15" xfId="0" quotePrefix="1" applyNumberFormat="1" applyFont="1" applyFill="1" applyBorder="1" applyAlignment="1">
      <alignment horizontal="center"/>
    </xf>
    <xf numFmtId="3" fontId="10" fillId="0" borderId="15" xfId="0" applyNumberFormat="1" applyFont="1" applyFill="1" applyBorder="1" applyAlignment="1">
      <alignment horizontal="center"/>
    </xf>
    <xf numFmtId="3" fontId="10" fillId="2" borderId="16" xfId="0" applyNumberFormat="1" applyFont="1" applyFill="1" applyBorder="1" applyAlignment="1">
      <alignment horizontal="center"/>
    </xf>
    <xf numFmtId="9" fontId="10" fillId="0" borderId="17" xfId="8" applyFont="1" applyBorder="1" applyAlignment="1">
      <alignment horizontal="center"/>
    </xf>
    <xf numFmtId="20" fontId="10" fillId="0" borderId="18"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9" fillId="0" borderId="0" xfId="0" applyFont="1" applyAlignment="1">
      <alignment horizontal="left"/>
    </xf>
    <xf numFmtId="0" fontId="0" fillId="0" borderId="0" xfId="0" applyFill="1"/>
    <xf numFmtId="0" fontId="0" fillId="0" borderId="0" xfId="0" applyFill="1" applyBorder="1"/>
    <xf numFmtId="3" fontId="10" fillId="0" borderId="16" xfId="0" applyNumberFormat="1" applyFont="1" applyFill="1" applyBorder="1" applyAlignment="1">
      <alignment horizontal="center"/>
    </xf>
    <xf numFmtId="165" fontId="10" fillId="0" borderId="5" xfId="0" applyNumberFormat="1" applyFont="1" applyBorder="1" applyAlignment="1">
      <alignment horizontal="center"/>
    </xf>
    <xf numFmtId="0" fontId="0" fillId="0" borderId="15" xfId="0" applyBorder="1"/>
    <xf numFmtId="0" fontId="8" fillId="0" borderId="0" xfId="0" applyFont="1" applyBorder="1" applyAlignment="1">
      <alignment horizontal="center"/>
    </xf>
    <xf numFmtId="41" fontId="0" fillId="0" borderId="0" xfId="0" applyNumberFormat="1" applyAlignment="1">
      <alignment horizontal="center"/>
    </xf>
    <xf numFmtId="0" fontId="4" fillId="0" borderId="15" xfId="0" quotePrefix="1" applyFont="1" applyFill="1" applyBorder="1" applyAlignment="1">
      <alignment horizontal="center"/>
    </xf>
    <xf numFmtId="0" fontId="4" fillId="0" borderId="19" xfId="0" quotePrefix="1" applyFont="1" applyFill="1" applyBorder="1" applyAlignment="1">
      <alignment horizontal="center"/>
    </xf>
    <xf numFmtId="0" fontId="0" fillId="0" borderId="16" xfId="0" quotePrefix="1" applyFill="1" applyBorder="1" applyAlignment="1">
      <alignment horizontal="center"/>
    </xf>
    <xf numFmtId="1" fontId="0" fillId="0" borderId="20" xfId="0" applyNumberFormat="1" applyFill="1" applyBorder="1" applyAlignment="1">
      <alignment horizontal="center"/>
    </xf>
    <xf numFmtId="0" fontId="4" fillId="0" borderId="15" xfId="0" applyFont="1" applyFill="1" applyBorder="1" applyAlignment="1">
      <alignment horizontal="center"/>
    </xf>
    <xf numFmtId="0" fontId="4" fillId="0" borderId="19" xfId="0" applyFont="1" applyFill="1" applyBorder="1" applyAlignment="1">
      <alignment horizontal="center"/>
    </xf>
    <xf numFmtId="9" fontId="4" fillId="0" borderId="16" xfId="0" applyNumberFormat="1" applyFont="1" applyFill="1" applyBorder="1" applyAlignment="1">
      <alignment horizontal="center"/>
    </xf>
    <xf numFmtId="171" fontId="0" fillId="0" borderId="20" xfId="0" applyNumberFormat="1" applyFill="1" applyBorder="1" applyAlignment="1">
      <alignment horizontal="center"/>
    </xf>
    <xf numFmtId="0" fontId="4" fillId="0" borderId="16" xfId="0" applyFont="1" applyFill="1" applyBorder="1" applyAlignment="1">
      <alignment horizontal="center"/>
    </xf>
    <xf numFmtId="0" fontId="10" fillId="0" borderId="0" xfId="0" applyFont="1" applyFill="1" applyAlignment="1">
      <alignment horizontal="center"/>
    </xf>
    <xf numFmtId="3" fontId="1" fillId="0" borderId="15" xfId="0" applyNumberFormat="1" applyFont="1" applyFill="1" applyBorder="1" applyAlignment="1">
      <alignment horizontal="center"/>
    </xf>
    <xf numFmtId="0" fontId="6" fillId="0" borderId="0" xfId="0" applyFont="1" applyFill="1" applyAlignment="1">
      <alignment horizontal="center"/>
    </xf>
    <xf numFmtId="0" fontId="6" fillId="0" borderId="15" xfId="0" applyFont="1" applyFill="1" applyBorder="1" applyAlignment="1">
      <alignment horizontal="center"/>
    </xf>
    <xf numFmtId="3" fontId="10" fillId="0" borderId="21" xfId="0" applyNumberFormat="1" applyFont="1" applyFill="1" applyBorder="1" applyAlignment="1">
      <alignment horizontal="center"/>
    </xf>
    <xf numFmtId="0" fontId="15" fillId="0" borderId="0" xfId="0" applyFont="1" applyAlignment="1">
      <alignment horizontal="center"/>
    </xf>
    <xf numFmtId="0" fontId="15" fillId="0" borderId="0" xfId="0" applyFont="1"/>
    <xf numFmtId="0" fontId="15" fillId="0" borderId="0" xfId="0" applyFont="1" applyAlignment="1">
      <alignment horizontal="left"/>
    </xf>
    <xf numFmtId="0" fontId="14" fillId="0" borderId="22" xfId="0" applyFont="1" applyBorder="1" applyAlignment="1">
      <alignment horizontal="center"/>
    </xf>
    <xf numFmtId="0" fontId="16" fillId="0" borderId="0" xfId="0" applyFont="1"/>
    <xf numFmtId="0" fontId="16" fillId="0" borderId="22" xfId="0" applyFont="1" applyBorder="1" applyAlignment="1">
      <alignment horizontal="center"/>
    </xf>
    <xf numFmtId="0" fontId="16" fillId="0" borderId="22" xfId="0" applyFont="1" applyBorder="1"/>
    <xf numFmtId="0" fontId="14" fillId="0" borderId="22" xfId="0" applyFont="1" applyBorder="1"/>
    <xf numFmtId="0" fontId="14" fillId="0" borderId="22" xfId="0" applyFont="1" applyBorder="1" applyAlignment="1">
      <alignment horizontal="left"/>
    </xf>
    <xf numFmtId="172" fontId="14" fillId="0" borderId="22" xfId="0" applyNumberFormat="1" applyFont="1" applyBorder="1" applyAlignment="1">
      <alignment horizontal="center"/>
    </xf>
    <xf numFmtId="41" fontId="14" fillId="0" borderId="22" xfId="1" applyNumberFormat="1" applyFont="1" applyBorder="1" applyAlignment="1"/>
    <xf numFmtId="9" fontId="14" fillId="0" borderId="22" xfId="0" applyNumberFormat="1" applyFont="1" applyBorder="1" applyAlignment="1">
      <alignment horizontal="center"/>
    </xf>
    <xf numFmtId="41" fontId="14" fillId="0" borderId="22" xfId="0" applyNumberFormat="1" applyFont="1" applyBorder="1" applyAlignment="1">
      <alignment horizontal="center"/>
    </xf>
    <xf numFmtId="170" fontId="16" fillId="0" borderId="0" xfId="9" applyNumberFormat="1" applyFont="1"/>
    <xf numFmtId="41" fontId="14" fillId="0" borderId="22" xfId="0" applyNumberFormat="1" applyFont="1" applyBorder="1" applyAlignment="1"/>
    <xf numFmtId="41" fontId="16" fillId="0" borderId="22" xfId="0" applyNumberFormat="1" applyFont="1" applyBorder="1" applyAlignment="1"/>
    <xf numFmtId="41" fontId="16" fillId="0" borderId="22" xfId="0" applyNumberFormat="1" applyFont="1" applyBorder="1" applyAlignment="1">
      <alignment horizontal="center"/>
    </xf>
    <xf numFmtId="172" fontId="14" fillId="0" borderId="3" xfId="0" applyNumberFormat="1" applyFont="1" applyBorder="1" applyAlignment="1">
      <alignment horizontal="center"/>
    </xf>
    <xf numFmtId="41" fontId="14" fillId="0" borderId="3" xfId="1" applyNumberFormat="1" applyFont="1" applyBorder="1" applyAlignment="1"/>
    <xf numFmtId="9" fontId="16" fillId="0" borderId="3" xfId="0" applyNumberFormat="1" applyFont="1" applyBorder="1" applyAlignment="1">
      <alignment horizontal="center"/>
    </xf>
    <xf numFmtId="41" fontId="16" fillId="0" borderId="3" xfId="0" applyNumberFormat="1" applyFont="1" applyBorder="1" applyAlignment="1">
      <alignment horizontal="center"/>
    </xf>
    <xf numFmtId="41" fontId="16" fillId="0" borderId="3" xfId="0" applyNumberFormat="1" applyFont="1" applyBorder="1"/>
    <xf numFmtId="41" fontId="16" fillId="0" borderId="23" xfId="0" applyNumberFormat="1" applyFont="1" applyBorder="1"/>
    <xf numFmtId="165" fontId="14" fillId="0" borderId="5" xfId="0" applyNumberFormat="1" applyFont="1" applyBorder="1" applyAlignment="1">
      <alignment horizontal="center"/>
    </xf>
    <xf numFmtId="41" fontId="14" fillId="0" borderId="5" xfId="1" applyNumberFormat="1" applyFont="1" applyBorder="1" applyAlignment="1"/>
    <xf numFmtId="9" fontId="14" fillId="0" borderId="5" xfId="0" applyNumberFormat="1" applyFont="1" applyBorder="1" applyAlignment="1">
      <alignment horizontal="center"/>
    </xf>
    <xf numFmtId="41" fontId="14" fillId="0" borderId="5" xfId="0" applyNumberFormat="1" applyFont="1" applyBorder="1" applyAlignment="1">
      <alignment horizontal="center"/>
    </xf>
    <xf numFmtId="41" fontId="14" fillId="0" borderId="9" xfId="0" applyNumberFormat="1" applyFont="1" applyBorder="1" applyAlignment="1">
      <alignment horizontal="center"/>
    </xf>
    <xf numFmtId="0" fontId="16" fillId="0" borderId="0" xfId="0" applyFont="1" applyAlignment="1">
      <alignment horizontal="center"/>
    </xf>
    <xf numFmtId="41" fontId="16" fillId="0" borderId="0" xfId="0" applyNumberFormat="1" applyFont="1" applyAlignment="1">
      <alignment horizontal="center"/>
    </xf>
    <xf numFmtId="0" fontId="16" fillId="0" borderId="0" xfId="0" applyFont="1" applyAlignment="1">
      <alignment horizontal="left"/>
    </xf>
    <xf numFmtId="170" fontId="16" fillId="0" borderId="0" xfId="0" applyNumberFormat="1" applyFont="1" applyAlignment="1">
      <alignment horizontal="center"/>
    </xf>
    <xf numFmtId="170" fontId="16" fillId="0" borderId="0" xfId="0" applyNumberFormat="1" applyFont="1"/>
    <xf numFmtId="41" fontId="14" fillId="0" borderId="0" xfId="1" applyNumberFormat="1" applyFont="1" applyBorder="1" applyAlignment="1"/>
    <xf numFmtId="0" fontId="16" fillId="0" borderId="0" xfId="0" applyFont="1" applyBorder="1" applyAlignment="1">
      <alignment horizontal="left"/>
    </xf>
    <xf numFmtId="0" fontId="16" fillId="0" borderId="0" xfId="0" applyFont="1" applyBorder="1" applyAlignment="1">
      <alignment horizontal="center"/>
    </xf>
    <xf numFmtId="0" fontId="16" fillId="0" borderId="11" xfId="0" applyFont="1" applyBorder="1" applyAlignment="1">
      <alignment horizontal="center"/>
    </xf>
    <xf numFmtId="0" fontId="16" fillId="0" borderId="24" xfId="0" applyFont="1" applyBorder="1" applyAlignment="1">
      <alignment horizontal="left"/>
    </xf>
    <xf numFmtId="0" fontId="16" fillId="0" borderId="23" xfId="0" applyFont="1" applyBorder="1"/>
    <xf numFmtId="37" fontId="14" fillId="0" borderId="1" xfId="1" applyNumberFormat="1" applyFont="1" applyBorder="1" applyAlignment="1">
      <alignment horizontal="center"/>
    </xf>
    <xf numFmtId="0" fontId="16" fillId="0" borderId="2" xfId="0" applyFont="1" applyBorder="1"/>
    <xf numFmtId="41" fontId="14" fillId="0" borderId="1" xfId="1" applyNumberFormat="1" applyFont="1" applyBorder="1" applyAlignment="1">
      <alignment horizontal="center"/>
    </xf>
    <xf numFmtId="0" fontId="16" fillId="0" borderId="1" xfId="0" applyFont="1" applyBorder="1" applyAlignment="1">
      <alignment horizontal="center"/>
    </xf>
    <xf numFmtId="10" fontId="14" fillId="0" borderId="8" xfId="8" applyNumberFormat="1" applyFont="1" applyBorder="1" applyAlignment="1">
      <alignment horizontal="center"/>
    </xf>
    <xf numFmtId="0" fontId="16" fillId="0" borderId="10" xfId="0" applyFont="1" applyBorder="1" applyAlignment="1">
      <alignment horizontal="left"/>
    </xf>
    <xf numFmtId="0" fontId="16" fillId="0" borderId="9" xfId="0" applyFont="1" applyBorder="1"/>
    <xf numFmtId="0" fontId="4" fillId="0" borderId="0" xfId="0" applyFont="1" applyAlignment="1">
      <alignment horizontal="center"/>
    </xf>
    <xf numFmtId="174" fontId="4" fillId="0" borderId="22" xfId="0" applyNumberFormat="1" applyFont="1" applyBorder="1" applyAlignment="1">
      <alignment horizontal="center"/>
    </xf>
    <xf numFmtId="174" fontId="4" fillId="0" borderId="0" xfId="0" applyNumberFormat="1" applyFont="1" applyFill="1" applyBorder="1" applyAlignment="1">
      <alignment horizontal="center"/>
    </xf>
    <xf numFmtId="0" fontId="0" fillId="0" borderId="0" xfId="0" applyFont="1"/>
    <xf numFmtId="0" fontId="4" fillId="0" borderId="3" xfId="0" applyFont="1" applyBorder="1" applyAlignment="1">
      <alignment horizontal="center"/>
    </xf>
    <xf numFmtId="0" fontId="4" fillId="0" borderId="4" xfId="0" applyFont="1" applyBorder="1" applyAlignment="1">
      <alignment horizontal="center"/>
    </xf>
    <xf numFmtId="0" fontId="1" fillId="0" borderId="0" xfId="0" applyFont="1" applyBorder="1" applyAlignment="1">
      <alignment horizontal="center"/>
    </xf>
    <xf numFmtId="0" fontId="14" fillId="0" borderId="0" xfId="0" applyFont="1" applyBorder="1" applyAlignment="1">
      <alignment horizontal="center"/>
    </xf>
    <xf numFmtId="0" fontId="4" fillId="0" borderId="2" xfId="0" applyFont="1" applyBorder="1" applyAlignment="1">
      <alignment horizontal="center"/>
    </xf>
    <xf numFmtId="0" fontId="18" fillId="0" borderId="9" xfId="0" applyFont="1" applyBorder="1" applyAlignment="1">
      <alignment horizontal="center"/>
    </xf>
    <xf numFmtId="0" fontId="1" fillId="0" borderId="0" xfId="0" applyFont="1" applyFill="1" applyBorder="1" applyAlignment="1">
      <alignment horizontal="center"/>
    </xf>
    <xf numFmtId="0" fontId="18" fillId="0" borderId="1" xfId="0" applyFont="1" applyBorder="1"/>
    <xf numFmtId="0" fontId="18" fillId="0" borderId="0" xfId="0" applyFont="1" applyBorder="1"/>
    <xf numFmtId="0" fontId="18" fillId="0" borderId="2" xfId="0" applyFont="1" applyBorder="1"/>
    <xf numFmtId="0" fontId="18" fillId="0" borderId="8" xfId="0" applyFont="1" applyBorder="1"/>
    <xf numFmtId="0" fontId="18" fillId="0" borderId="10" xfId="0" applyFont="1" applyBorder="1"/>
    <xf numFmtId="0" fontId="18" fillId="0" borderId="9" xfId="0" applyFont="1" applyBorder="1"/>
    <xf numFmtId="41" fontId="4" fillId="0" borderId="25" xfId="0" applyNumberFormat="1" applyFont="1" applyBorder="1" applyAlignment="1">
      <alignment horizontal="center"/>
    </xf>
    <xf numFmtId="41" fontId="4" fillId="0" borderId="25" xfId="0" quotePrefix="1" applyNumberFormat="1" applyFont="1" applyBorder="1" applyAlignment="1">
      <alignment horizontal="left"/>
    </xf>
    <xf numFmtId="170" fontId="18" fillId="0" borderId="26" xfId="9" quotePrefix="1" applyNumberFormat="1" applyFont="1" applyBorder="1"/>
    <xf numFmtId="170" fontId="0" fillId="0" borderId="0" xfId="0" quotePrefix="1" applyNumberFormat="1"/>
    <xf numFmtId="170" fontId="17" fillId="0" borderId="0" xfId="10" applyNumberFormat="1" applyFont="1"/>
    <xf numFmtId="41" fontId="18" fillId="0" borderId="0" xfId="0" applyNumberFormat="1" applyFont="1" applyBorder="1"/>
    <xf numFmtId="41" fontId="18" fillId="0" borderId="0" xfId="0" applyNumberFormat="1" applyFont="1" applyBorder="1" applyAlignment="1">
      <alignment horizontal="left"/>
    </xf>
    <xf numFmtId="41" fontId="4" fillId="0" borderId="10" xfId="0" applyNumberFormat="1" applyFont="1" applyBorder="1" applyAlignment="1">
      <alignment horizontal="center"/>
    </xf>
    <xf numFmtId="41" fontId="4" fillId="0" borderId="10" xfId="0" quotePrefix="1" applyNumberFormat="1" applyFont="1" applyBorder="1" applyAlignment="1">
      <alignment horizontal="left"/>
    </xf>
    <xf numFmtId="170" fontId="18" fillId="0" borderId="9" xfId="9" quotePrefix="1" applyNumberFormat="1" applyFont="1" applyBorder="1"/>
    <xf numFmtId="0" fontId="4" fillId="0" borderId="0" xfId="0" applyFont="1" applyBorder="1" applyAlignment="1">
      <alignment horizontal="center"/>
    </xf>
    <xf numFmtId="0" fontId="4" fillId="0" borderId="0" xfId="0" applyFont="1" applyFill="1" applyBorder="1" applyAlignment="1">
      <alignment horizontal="center"/>
    </xf>
    <xf numFmtId="9" fontId="4" fillId="0" borderId="16" xfId="0" applyNumberFormat="1" applyFont="1" applyBorder="1" applyAlignment="1">
      <alignment horizontal="center"/>
    </xf>
    <xf numFmtId="0" fontId="0" fillId="0" borderId="16" xfId="0" quotePrefix="1" applyBorder="1" applyAlignment="1">
      <alignment horizontal="center"/>
    </xf>
    <xf numFmtId="1" fontId="0" fillId="0" borderId="20" xfId="0" applyNumberFormat="1" applyBorder="1" applyAlignment="1">
      <alignment horizontal="center"/>
    </xf>
    <xf numFmtId="174" fontId="4" fillId="0" borderId="6" xfId="0" applyNumberFormat="1" applyFont="1" applyBorder="1" applyAlignment="1">
      <alignment horizontal="center"/>
    </xf>
    <xf numFmtId="1" fontId="4" fillId="0" borderId="19" xfId="0" applyNumberFormat="1" applyFont="1" applyBorder="1" applyAlignment="1">
      <alignment horizontal="center"/>
    </xf>
    <xf numFmtId="174" fontId="4" fillId="0" borderId="0" xfId="0" applyNumberFormat="1" applyFont="1" applyBorder="1" applyAlignment="1">
      <alignment horizontal="center"/>
    </xf>
    <xf numFmtId="43" fontId="0" fillId="0" borderId="0" xfId="0" applyNumberFormat="1"/>
    <xf numFmtId="0" fontId="4" fillId="0" borderId="19" xfId="0" applyFont="1" applyBorder="1" applyAlignment="1">
      <alignment horizontal="center"/>
    </xf>
    <xf numFmtId="0" fontId="4" fillId="0" borderId="16" xfId="0" applyFont="1" applyBorder="1" applyAlignment="1">
      <alignment horizontal="center"/>
    </xf>
    <xf numFmtId="0" fontId="4" fillId="0" borderId="15" xfId="0" applyFont="1" applyBorder="1" applyAlignment="1">
      <alignment horizontal="center"/>
    </xf>
    <xf numFmtId="174" fontId="4" fillId="0" borderId="20" xfId="2" applyNumberFormat="1" applyFont="1" applyBorder="1" applyAlignment="1">
      <alignment horizontal="center"/>
    </xf>
    <xf numFmtId="174" fontId="4" fillId="0" borderId="22" xfId="2" applyNumberFormat="1" applyFont="1" applyBorder="1" applyAlignment="1">
      <alignment horizontal="center"/>
    </xf>
    <xf numFmtId="9" fontId="4" fillId="0" borderId="22" xfId="9" applyFont="1" applyBorder="1" applyAlignment="1">
      <alignment horizontal="center"/>
    </xf>
    <xf numFmtId="0" fontId="4" fillId="0" borderId="22" xfId="0" applyFont="1" applyBorder="1" applyAlignment="1">
      <alignment horizontal="center"/>
    </xf>
    <xf numFmtId="1" fontId="4" fillId="0" borderId="22" xfId="0" applyNumberFormat="1" applyFont="1" applyBorder="1" applyAlignment="1">
      <alignment horizontal="center"/>
    </xf>
    <xf numFmtId="174" fontId="4" fillId="0" borderId="7" xfId="2" applyNumberFormat="1" applyFont="1" applyBorder="1" applyAlignment="1">
      <alignment horizontal="center"/>
    </xf>
    <xf numFmtId="1" fontId="19" fillId="0" borderId="0" xfId="0" applyNumberFormat="1" applyFont="1" applyBorder="1" applyAlignment="1">
      <alignment horizontal="center"/>
    </xf>
    <xf numFmtId="43" fontId="0" fillId="0" borderId="0" xfId="0" applyNumberFormat="1" applyBorder="1"/>
    <xf numFmtId="43" fontId="0" fillId="0" borderId="0" xfId="0" applyNumberFormat="1" applyFill="1" applyBorder="1"/>
    <xf numFmtId="43" fontId="0" fillId="0" borderId="0" xfId="0" quotePrefix="1" applyNumberFormat="1" applyFill="1" applyBorder="1"/>
    <xf numFmtId="170" fontId="17" fillId="0" borderId="0" xfId="9" applyNumberFormat="1" applyFont="1" applyFill="1" applyBorder="1" applyAlignment="1">
      <alignment horizontal="center"/>
    </xf>
    <xf numFmtId="170" fontId="20" fillId="0" borderId="0" xfId="9" applyNumberFormat="1" applyFont="1" applyBorder="1" applyAlignment="1">
      <alignment horizontal="center"/>
    </xf>
    <xf numFmtId="165" fontId="4" fillId="0" borderId="27" xfId="0" applyNumberFormat="1" applyFont="1" applyBorder="1" applyAlignment="1">
      <alignment horizontal="center"/>
    </xf>
    <xf numFmtId="43" fontId="0" fillId="0" borderId="0" xfId="0" quotePrefix="1" applyNumberFormat="1" applyFill="1"/>
    <xf numFmtId="170" fontId="20" fillId="0" borderId="0" xfId="9" applyNumberFormat="1" applyFont="1" applyAlignment="1">
      <alignment horizontal="center"/>
    </xf>
    <xf numFmtId="165" fontId="4" fillId="0" borderId="8" xfId="0" applyNumberFormat="1" applyFont="1" applyBorder="1" applyAlignment="1">
      <alignment horizontal="right"/>
    </xf>
    <xf numFmtId="0" fontId="0" fillId="0" borderId="28" xfId="0" quotePrefix="1" applyBorder="1" applyAlignment="1">
      <alignment horizontal="center"/>
    </xf>
    <xf numFmtId="174" fontId="4" fillId="0" borderId="29" xfId="0" applyNumberFormat="1" applyFont="1" applyBorder="1" applyAlignment="1">
      <alignment horizontal="center"/>
    </xf>
    <xf numFmtId="0" fontId="4" fillId="0" borderId="20" xfId="0" applyFont="1" applyBorder="1" applyAlignment="1">
      <alignment horizontal="center"/>
    </xf>
    <xf numFmtId="9" fontId="4" fillId="0" borderId="16" xfId="9" applyNumberFormat="1" applyFont="1" applyBorder="1" applyAlignment="1">
      <alignment horizontal="center"/>
    </xf>
    <xf numFmtId="0" fontId="4" fillId="0" borderId="0" xfId="0" applyFont="1" applyBorder="1" applyAlignment="1">
      <alignment horizontal="left"/>
    </xf>
    <xf numFmtId="0" fontId="0" fillId="0" borderId="0" xfId="0" applyFill="1"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wrapText="1"/>
    </xf>
    <xf numFmtId="0" fontId="0" fillId="0" borderId="0" xfId="0" applyFill="1" applyBorder="1" applyAlignment="1">
      <alignment horizontal="left" shrinkToFit="1"/>
    </xf>
    <xf numFmtId="9" fontId="1" fillId="0" borderId="1" xfId="8" quotePrefix="1" applyFont="1" applyBorder="1" applyAlignment="1">
      <alignment horizontal="center"/>
    </xf>
    <xf numFmtId="9" fontId="20" fillId="0" borderId="0" xfId="9" applyNumberFormat="1" applyFont="1" applyBorder="1" applyAlignment="1">
      <alignment horizontal="center"/>
    </xf>
    <xf numFmtId="0" fontId="0" fillId="0" borderId="0" xfId="0" quotePrefix="1" applyFill="1" applyBorder="1"/>
    <xf numFmtId="0" fontId="0" fillId="0" borderId="8" xfId="0" applyFill="1" applyBorder="1"/>
    <xf numFmtId="15" fontId="0" fillId="0" borderId="0" xfId="0" applyNumberFormat="1" applyAlignment="1">
      <alignment horizontal="center"/>
    </xf>
    <xf numFmtId="0" fontId="4" fillId="0" borderId="30" xfId="0" applyFont="1" applyFill="1" applyBorder="1" applyAlignment="1">
      <alignment horizontal="center"/>
    </xf>
    <xf numFmtId="165" fontId="4" fillId="0" borderId="6" xfId="0" applyNumberFormat="1" applyFont="1" applyFill="1" applyBorder="1" applyAlignment="1">
      <alignment horizontal="center"/>
    </xf>
    <xf numFmtId="0" fontId="4" fillId="0" borderId="20" xfId="0" applyFont="1" applyFill="1" applyBorder="1" applyAlignment="1">
      <alignment horizontal="center"/>
    </xf>
    <xf numFmtId="0" fontId="4" fillId="0" borderId="28" xfId="0" applyFont="1" applyFill="1" applyBorder="1" applyAlignment="1">
      <alignment horizontal="center"/>
    </xf>
    <xf numFmtId="3" fontId="10" fillId="0" borderId="0" xfId="0" applyNumberFormat="1" applyFont="1" applyAlignment="1">
      <alignment horizontal="center"/>
    </xf>
    <xf numFmtId="1" fontId="10" fillId="0" borderId="0" xfId="0" applyNumberFormat="1" applyFont="1" applyAlignment="1">
      <alignment horizontal="center"/>
    </xf>
    <xf numFmtId="2" fontId="6" fillId="0" borderId="0" xfId="0" applyNumberFormat="1" applyFont="1" applyAlignment="1">
      <alignment horizontal="center"/>
    </xf>
    <xf numFmtId="3" fontId="1" fillId="0" borderId="29" xfId="0" applyNumberFormat="1" applyFont="1" applyFill="1" applyBorder="1" applyAlignment="1">
      <alignment horizontal="center"/>
    </xf>
    <xf numFmtId="3" fontId="10" fillId="0" borderId="29" xfId="0" applyNumberFormat="1" applyFont="1" applyFill="1" applyBorder="1" applyAlignment="1">
      <alignment horizontal="center"/>
    </xf>
    <xf numFmtId="165" fontId="4" fillId="0" borderId="31" xfId="0" applyNumberFormat="1" applyFont="1" applyBorder="1" applyAlignment="1">
      <alignment horizontal="center"/>
    </xf>
    <xf numFmtId="0" fontId="4" fillId="0" borderId="32" xfId="0" applyFont="1" applyFill="1" applyBorder="1" applyAlignment="1">
      <alignment horizontal="center"/>
    </xf>
    <xf numFmtId="1" fontId="4" fillId="0" borderId="32" xfId="0" applyNumberFormat="1" applyFont="1" applyBorder="1" applyAlignment="1">
      <alignment horizontal="center"/>
    </xf>
    <xf numFmtId="1" fontId="0" fillId="0" borderId="19" xfId="0" applyNumberFormat="1" applyFill="1" applyBorder="1" applyAlignment="1">
      <alignment horizontal="center"/>
    </xf>
    <xf numFmtId="171" fontId="0" fillId="0" borderId="19" xfId="0" applyNumberFormat="1" applyFill="1" applyBorder="1" applyAlignment="1">
      <alignment horizontal="center"/>
    </xf>
    <xf numFmtId="3" fontId="4" fillId="0" borderId="16" xfId="0" applyNumberFormat="1" applyFont="1" applyFill="1" applyBorder="1" applyAlignment="1">
      <alignment horizontal="center"/>
    </xf>
    <xf numFmtId="0" fontId="0" fillId="0" borderId="16" xfId="0" applyFill="1" applyBorder="1" applyAlignment="1">
      <alignment horizontal="center"/>
    </xf>
    <xf numFmtId="0" fontId="0" fillId="0" borderId="33" xfId="0" applyFill="1" applyBorder="1"/>
    <xf numFmtId="41" fontId="14" fillId="0" borderId="5" xfId="0" applyNumberFormat="1" applyFont="1" applyFill="1" applyBorder="1" applyAlignment="1">
      <alignment horizontal="center"/>
    </xf>
    <xf numFmtId="49" fontId="4" fillId="0" borderId="0" xfId="0" quotePrefix="1" applyNumberFormat="1" applyFont="1"/>
    <xf numFmtId="9" fontId="0" fillId="0" borderId="0" xfId="0" applyNumberFormat="1" applyFill="1"/>
    <xf numFmtId="0" fontId="0" fillId="0" borderId="1" xfId="0" applyFill="1" applyBorder="1"/>
    <xf numFmtId="3" fontId="10" fillId="0" borderId="1" xfId="0" applyNumberFormat="1" applyFont="1" applyFill="1" applyBorder="1" applyAlignment="1">
      <alignment horizontal="center"/>
    </xf>
    <xf numFmtId="0" fontId="8" fillId="0" borderId="0" xfId="0" applyFont="1" applyFill="1" applyBorder="1" applyAlignment="1">
      <alignment horizontal="center"/>
    </xf>
    <xf numFmtId="9" fontId="10" fillId="0" borderId="0" xfId="8" applyFont="1" applyFill="1" applyBorder="1" applyAlignment="1">
      <alignment horizontal="center"/>
    </xf>
    <xf numFmtId="9" fontId="4" fillId="0" borderId="28" xfId="0" quotePrefix="1" applyNumberFormat="1" applyFont="1" applyBorder="1" applyAlignment="1">
      <alignment horizontal="center"/>
    </xf>
    <xf numFmtId="9" fontId="10" fillId="0" borderId="34" xfId="8" applyFont="1" applyBorder="1" applyAlignment="1">
      <alignment horizontal="center"/>
    </xf>
    <xf numFmtId="170" fontId="0" fillId="0" borderId="0" xfId="0" applyNumberFormat="1"/>
    <xf numFmtId="37" fontId="4" fillId="0" borderId="0" xfId="0" applyNumberFormat="1" applyFont="1" applyFill="1" applyBorder="1" applyAlignment="1">
      <alignment horizontal="center"/>
    </xf>
    <xf numFmtId="1" fontId="25" fillId="0" borderId="0" xfId="0" applyNumberFormat="1" applyFont="1" applyFill="1" applyAlignment="1">
      <alignment horizontal="center"/>
    </xf>
    <xf numFmtId="0" fontId="4" fillId="0" borderId="35" xfId="0" applyFont="1" applyFill="1" applyBorder="1" applyAlignment="1">
      <alignment horizontal="center"/>
    </xf>
    <xf numFmtId="0" fontId="4" fillId="0" borderId="29" xfId="0" applyFont="1" applyFill="1" applyBorder="1" applyAlignment="1">
      <alignment horizontal="center"/>
    </xf>
    <xf numFmtId="0" fontId="4" fillId="0" borderId="36" xfId="0" applyFont="1" applyFill="1" applyBorder="1" applyAlignment="1">
      <alignment horizontal="center"/>
    </xf>
    <xf numFmtId="9" fontId="4" fillId="0" borderId="22" xfId="9" applyNumberFormat="1" applyFont="1" applyBorder="1" applyAlignment="1">
      <alignment horizontal="center"/>
    </xf>
    <xf numFmtId="170" fontId="1" fillId="0" borderId="0" xfId="9" applyNumberFormat="1" applyFont="1" applyFill="1" applyAlignment="1">
      <alignment horizontal="center"/>
    </xf>
    <xf numFmtId="1" fontId="19" fillId="0" borderId="22" xfId="0" applyNumberFormat="1" applyFont="1" applyBorder="1" applyAlignment="1">
      <alignment horizontal="center"/>
    </xf>
    <xf numFmtId="0" fontId="4" fillId="0" borderId="36" xfId="0" applyFont="1" applyBorder="1" applyAlignment="1">
      <alignment horizontal="center"/>
    </xf>
    <xf numFmtId="9" fontId="4" fillId="0" borderId="28" xfId="0" applyNumberFormat="1" applyFont="1" applyBorder="1" applyAlignment="1">
      <alignment horizontal="center"/>
    </xf>
    <xf numFmtId="1" fontId="0" fillId="0" borderId="37" xfId="0" applyNumberFormat="1" applyBorder="1" applyAlignment="1">
      <alignment horizontal="center"/>
    </xf>
    <xf numFmtId="1" fontId="0" fillId="0" borderId="19" xfId="0" applyNumberFormat="1" applyBorder="1" applyAlignment="1">
      <alignment horizontal="center"/>
    </xf>
    <xf numFmtId="9" fontId="4" fillId="0" borderId="30" xfId="0" applyNumberFormat="1" applyFont="1" applyBorder="1" applyAlignment="1">
      <alignment horizontal="center"/>
    </xf>
    <xf numFmtId="0" fontId="0" fillId="0" borderId="30" xfId="0" quotePrefix="1" applyBorder="1" applyAlignment="1">
      <alignment horizontal="center"/>
    </xf>
    <xf numFmtId="1" fontId="0" fillId="0" borderId="38" xfId="0" applyNumberFormat="1" applyBorder="1" applyAlignment="1">
      <alignment horizontal="center"/>
    </xf>
    <xf numFmtId="0" fontId="21" fillId="3" borderId="16" xfId="0" applyFont="1" applyFill="1" applyBorder="1" applyAlignment="1">
      <alignment horizontal="center"/>
    </xf>
    <xf numFmtId="0" fontId="21" fillId="3" borderId="20" xfId="0" applyFont="1" applyFill="1" applyBorder="1" applyAlignment="1">
      <alignment horizontal="center"/>
    </xf>
    <xf numFmtId="0" fontId="4" fillId="3" borderId="16" xfId="0" applyFont="1" applyFill="1" applyBorder="1" applyAlignment="1">
      <alignment horizontal="center"/>
    </xf>
    <xf numFmtId="0" fontId="4" fillId="3" borderId="20" xfId="0" applyFont="1" applyFill="1" applyBorder="1" applyAlignment="1">
      <alignment horizontal="center"/>
    </xf>
    <xf numFmtId="0" fontId="24" fillId="0" borderId="0" xfId="0" applyFont="1" applyFill="1" applyBorder="1"/>
    <xf numFmtId="165" fontId="4" fillId="0" borderId="39" xfId="0" applyNumberFormat="1" applyFont="1" applyFill="1" applyBorder="1" applyAlignment="1">
      <alignment horizontal="center"/>
    </xf>
    <xf numFmtId="0" fontId="4" fillId="0" borderId="13" xfId="0" applyFont="1" applyFill="1" applyBorder="1" applyAlignment="1">
      <alignment horizontal="center"/>
    </xf>
    <xf numFmtId="0" fontId="4" fillId="0" borderId="40" xfId="0" applyFont="1" applyFill="1" applyBorder="1" applyAlignment="1">
      <alignment horizontal="center"/>
    </xf>
    <xf numFmtId="0" fontId="0" fillId="0" borderId="40" xfId="0" quotePrefix="1" applyFill="1" applyBorder="1" applyAlignment="1">
      <alignment horizontal="center"/>
    </xf>
    <xf numFmtId="1" fontId="0" fillId="0" borderId="41" xfId="0" applyNumberFormat="1" applyFill="1" applyBorder="1" applyAlignment="1">
      <alignment horizontal="center"/>
    </xf>
    <xf numFmtId="174" fontId="4" fillId="0" borderId="5" xfId="2" applyNumberFormat="1" applyFont="1" applyBorder="1" applyAlignment="1">
      <alignment horizontal="center"/>
    </xf>
    <xf numFmtId="9" fontId="4" fillId="0" borderId="5" xfId="9" applyFont="1" applyBorder="1" applyAlignment="1">
      <alignment horizontal="center"/>
    </xf>
    <xf numFmtId="174" fontId="4" fillId="0" borderId="8" xfId="2" applyNumberFormat="1" applyFont="1" applyFill="1" applyBorder="1" applyAlignment="1">
      <alignment horizontal="center"/>
    </xf>
    <xf numFmtId="0" fontId="4" fillId="0" borderId="5" xfId="0" applyFont="1" applyFill="1" applyBorder="1" applyAlignment="1">
      <alignment horizontal="center"/>
    </xf>
    <xf numFmtId="1" fontId="4" fillId="0" borderId="5" xfId="0" applyNumberFormat="1" applyFont="1" applyFill="1" applyBorder="1" applyAlignment="1">
      <alignment horizontal="center"/>
    </xf>
    <xf numFmtId="37" fontId="4" fillId="0" borderId="7" xfId="0" applyNumberFormat="1" applyFont="1" applyFill="1" applyBorder="1" applyAlignment="1">
      <alignment horizontal="center"/>
    </xf>
    <xf numFmtId="37" fontId="25" fillId="0" borderId="25" xfId="0" applyNumberFormat="1" applyFont="1" applyFill="1" applyBorder="1" applyAlignment="1">
      <alignment horizontal="center"/>
    </xf>
    <xf numFmtId="43" fontId="0" fillId="0" borderId="25" xfId="0" quotePrefix="1" applyNumberFormat="1" applyFont="1" applyFill="1" applyBorder="1"/>
    <xf numFmtId="170" fontId="1" fillId="0" borderId="26" xfId="9" applyNumberFormat="1" applyFont="1" applyFill="1" applyBorder="1" applyAlignment="1">
      <alignment horizontal="center"/>
    </xf>
    <xf numFmtId="0" fontId="0" fillId="0" borderId="10" xfId="0" applyFill="1" applyBorder="1"/>
    <xf numFmtId="0" fontId="0" fillId="0" borderId="0" xfId="0" applyFill="1" applyAlignment="1">
      <alignment horizontal="center"/>
    </xf>
    <xf numFmtId="0" fontId="4" fillId="0" borderId="0" xfId="0" applyFont="1" applyFill="1" applyAlignment="1">
      <alignment horizontal="center"/>
    </xf>
    <xf numFmtId="0" fontId="19" fillId="0" borderId="0" xfId="0" applyFont="1" applyFill="1" applyAlignment="1">
      <alignment horizontal="center"/>
    </xf>
    <xf numFmtId="1" fontId="19" fillId="0" borderId="0" xfId="0" applyNumberFormat="1" applyFont="1" applyFill="1" applyBorder="1" applyAlignment="1">
      <alignment horizontal="center"/>
    </xf>
    <xf numFmtId="170" fontId="20" fillId="0" borderId="0" xfId="9" applyNumberFormat="1" applyFont="1" applyFill="1" applyAlignment="1">
      <alignment horizontal="center"/>
    </xf>
    <xf numFmtId="3" fontId="0" fillId="0" borderId="0" xfId="0" applyNumberFormat="1" applyFill="1" applyAlignment="1">
      <alignment horizontal="center"/>
    </xf>
    <xf numFmtId="14" fontId="0" fillId="0" borderId="0" xfId="0" quotePrefix="1" applyNumberFormat="1" applyFill="1" applyAlignment="1">
      <alignment horizontal="center"/>
    </xf>
    <xf numFmtId="0" fontId="0" fillId="0" borderId="0" xfId="0" quotePrefix="1" applyFill="1" applyAlignment="1">
      <alignment horizontal="center"/>
    </xf>
    <xf numFmtId="0" fontId="0" fillId="0" borderId="0" xfId="0" applyFill="1" applyAlignment="1">
      <alignment horizontal="left"/>
    </xf>
    <xf numFmtId="3" fontId="0" fillId="0" borderId="0" xfId="0" applyNumberFormat="1" applyAlignment="1">
      <alignment horizontal="center"/>
    </xf>
    <xf numFmtId="41" fontId="4" fillId="0" borderId="19" xfId="0" applyNumberFormat="1" applyFont="1" applyBorder="1" applyAlignment="1">
      <alignment horizontal="center"/>
    </xf>
    <xf numFmtId="41" fontId="4" fillId="0" borderId="0" xfId="0" applyNumberFormat="1" applyFont="1" applyFill="1" applyBorder="1" applyAlignment="1">
      <alignment horizontal="center"/>
    </xf>
    <xf numFmtId="41" fontId="25" fillId="0" borderId="0" xfId="0" applyNumberFormat="1" applyFont="1" applyFill="1" applyAlignment="1">
      <alignment horizontal="center"/>
    </xf>
    <xf numFmtId="41" fontId="25" fillId="0" borderId="0" xfId="0" applyNumberFormat="1" applyFont="1" applyFill="1" applyBorder="1" applyAlignment="1">
      <alignment horizontal="center"/>
    </xf>
    <xf numFmtId="41" fontId="4" fillId="0" borderId="19" xfId="0" applyNumberFormat="1" applyFont="1" applyFill="1" applyBorder="1" applyAlignment="1">
      <alignment horizontal="center"/>
    </xf>
    <xf numFmtId="41" fontId="4" fillId="0" borderId="41" xfId="0" applyNumberFormat="1" applyFont="1" applyFill="1" applyBorder="1" applyAlignment="1">
      <alignment horizontal="center"/>
    </xf>
    <xf numFmtId="41" fontId="4" fillId="0" borderId="16" xfId="9" applyNumberFormat="1" applyFont="1" applyBorder="1" applyAlignment="1">
      <alignment horizontal="center"/>
    </xf>
    <xf numFmtId="41" fontId="0" fillId="0" borderId="0" xfId="0" applyNumberFormat="1"/>
    <xf numFmtId="41" fontId="4" fillId="0" borderId="0" xfId="0" applyNumberFormat="1" applyFont="1" applyBorder="1" applyAlignment="1">
      <alignment horizontal="center"/>
    </xf>
    <xf numFmtId="41" fontId="16" fillId="0" borderId="22" xfId="0" applyNumberFormat="1" applyFont="1" applyBorder="1"/>
    <xf numFmtId="41" fontId="18" fillId="0" borderId="7" xfId="0" quotePrefix="1" applyNumberFormat="1" applyFont="1" applyBorder="1" applyAlignment="1">
      <alignment horizontal="right"/>
    </xf>
    <xf numFmtId="41" fontId="18" fillId="0" borderId="25" xfId="0" quotePrefix="1" applyNumberFormat="1" applyFont="1" applyBorder="1"/>
    <xf numFmtId="41" fontId="18" fillId="0" borderId="26" xfId="9" quotePrefix="1" applyNumberFormat="1" applyFont="1" applyBorder="1"/>
    <xf numFmtId="41" fontId="18" fillId="0" borderId="7" xfId="0" quotePrefix="1" applyNumberFormat="1" applyFont="1" applyBorder="1"/>
    <xf numFmtId="41" fontId="18" fillId="0" borderId="25" xfId="0" quotePrefix="1" applyNumberFormat="1" applyFont="1" applyBorder="1" applyAlignment="1">
      <alignment horizontal="left"/>
    </xf>
    <xf numFmtId="41" fontId="26" fillId="0" borderId="0" xfId="0" applyNumberFormat="1" applyFont="1" applyAlignment="1">
      <alignment horizontal="center"/>
    </xf>
    <xf numFmtId="41" fontId="18" fillId="0" borderId="1" xfId="0" applyNumberFormat="1" applyFont="1" applyBorder="1" applyAlignment="1">
      <alignment horizontal="right"/>
    </xf>
    <xf numFmtId="41" fontId="18" fillId="0" borderId="2" xfId="0" applyNumberFormat="1" applyFont="1" applyBorder="1"/>
    <xf numFmtId="41" fontId="18" fillId="0" borderId="1" xfId="0" applyNumberFormat="1" applyFont="1" applyBorder="1"/>
    <xf numFmtId="41" fontId="14" fillId="0" borderId="5" xfId="0" applyNumberFormat="1" applyFont="1" applyBorder="1"/>
    <xf numFmtId="41" fontId="18" fillId="0" borderId="8" xfId="0" quotePrefix="1" applyNumberFormat="1" applyFont="1" applyBorder="1" applyAlignment="1">
      <alignment horizontal="right"/>
    </xf>
    <xf numFmtId="41" fontId="18" fillId="0" borderId="10" xfId="0" quotePrefix="1" applyNumberFormat="1" applyFont="1" applyBorder="1"/>
    <xf numFmtId="41" fontId="18" fillId="0" borderId="9" xfId="9" quotePrefix="1" applyNumberFormat="1" applyFont="1" applyBorder="1"/>
    <xf numFmtId="41" fontId="18" fillId="0" borderId="8" xfId="0" quotePrefix="1" applyNumberFormat="1" applyFont="1" applyBorder="1"/>
    <xf numFmtId="41" fontId="18" fillId="0" borderId="10" xfId="0" quotePrefix="1" applyNumberFormat="1" applyFont="1" applyBorder="1" applyAlignment="1">
      <alignment horizontal="left"/>
    </xf>
    <xf numFmtId="9" fontId="16" fillId="0" borderId="22" xfId="8" applyNumberFormat="1" applyFont="1" applyBorder="1" applyAlignment="1">
      <alignment horizontal="center"/>
    </xf>
    <xf numFmtId="41" fontId="10" fillId="0" borderId="19" xfId="0" applyNumberFormat="1" applyFont="1" applyFill="1" applyBorder="1" applyAlignment="1">
      <alignment horizontal="center"/>
    </xf>
    <xf numFmtId="41" fontId="10" fillId="0" borderId="15" xfId="0" applyNumberFormat="1" applyFont="1" applyFill="1" applyBorder="1" applyAlignment="1">
      <alignment horizontal="center"/>
    </xf>
    <xf numFmtId="41" fontId="10" fillId="0" borderId="15" xfId="8" applyNumberFormat="1" applyFont="1" applyFill="1" applyBorder="1" applyAlignment="1">
      <alignment horizontal="center"/>
    </xf>
    <xf numFmtId="41" fontId="10" fillId="0" borderId="14" xfId="0" applyNumberFormat="1" applyFont="1" applyFill="1" applyBorder="1" applyAlignment="1">
      <alignment horizontal="center"/>
    </xf>
    <xf numFmtId="3" fontId="11" fillId="2" borderId="16" xfId="0" applyNumberFormat="1" applyFont="1" applyFill="1" applyBorder="1" applyAlignment="1">
      <alignment horizontal="center"/>
    </xf>
    <xf numFmtId="3" fontId="11" fillId="2" borderId="15" xfId="0" applyNumberFormat="1" applyFont="1" applyFill="1" applyBorder="1" applyAlignment="1">
      <alignment horizontal="center"/>
    </xf>
    <xf numFmtId="0" fontId="4" fillId="0" borderId="42" xfId="0" applyFont="1" applyFill="1" applyBorder="1" applyAlignment="1">
      <alignment horizontal="center"/>
    </xf>
    <xf numFmtId="0" fontId="4" fillId="0" borderId="43" xfId="0" applyFont="1" applyFill="1" applyBorder="1" applyAlignment="1">
      <alignment horizontal="center"/>
    </xf>
    <xf numFmtId="0" fontId="4" fillId="0" borderId="41" xfId="0" applyFont="1" applyFill="1" applyBorder="1" applyAlignment="1">
      <alignment horizontal="center"/>
    </xf>
    <xf numFmtId="9" fontId="1" fillId="0" borderId="1" xfId="8" quotePrefix="1" applyNumberFormat="1" applyFont="1" applyBorder="1" applyAlignment="1">
      <alignment horizontal="center"/>
    </xf>
    <xf numFmtId="9" fontId="10" fillId="0" borderId="15" xfId="8" applyNumberFormat="1" applyFont="1" applyFill="1" applyBorder="1" applyAlignment="1">
      <alignment horizontal="center"/>
    </xf>
    <xf numFmtId="43" fontId="0" fillId="0" borderId="0" xfId="0" applyNumberFormat="1" applyAlignment="1">
      <alignment horizontal="center"/>
    </xf>
    <xf numFmtId="9" fontId="4" fillId="0" borderId="40" xfId="0" applyNumberFormat="1" applyFont="1" applyFill="1" applyBorder="1" applyAlignment="1">
      <alignment horizontal="center"/>
    </xf>
    <xf numFmtId="3" fontId="1" fillId="2" borderId="16" xfId="0" applyNumberFormat="1" applyFont="1" applyFill="1" applyBorder="1" applyAlignment="1">
      <alignment horizontal="center"/>
    </xf>
    <xf numFmtId="0" fontId="6" fillId="2" borderId="0" xfId="0" applyFont="1" applyFill="1" applyAlignment="1">
      <alignment horizontal="center"/>
    </xf>
    <xf numFmtId="1" fontId="1" fillId="0" borderId="1" xfId="8" quotePrefix="1" applyNumberFormat="1" applyFont="1" applyBorder="1" applyAlignment="1">
      <alignment horizontal="center"/>
    </xf>
    <xf numFmtId="3" fontId="10" fillId="0" borderId="15" xfId="0" quotePrefix="1" applyNumberFormat="1" applyFont="1" applyFill="1" applyBorder="1" applyAlignment="1">
      <alignment horizontal="center"/>
    </xf>
    <xf numFmtId="3" fontId="0" fillId="2" borderId="15" xfId="0" applyNumberFormat="1" applyFill="1" applyBorder="1" applyAlignment="1">
      <alignment horizontal="center"/>
    </xf>
    <xf numFmtId="170" fontId="4" fillId="0" borderId="25" xfId="8" applyNumberFormat="1" applyFont="1" applyBorder="1" applyAlignment="1">
      <alignment horizontal="center"/>
    </xf>
    <xf numFmtId="170" fontId="18" fillId="0" borderId="25" xfId="9" applyNumberFormat="1" applyFont="1" applyBorder="1" applyAlignment="1">
      <alignment horizontal="left"/>
    </xf>
    <xf numFmtId="9" fontId="1" fillId="4" borderId="1" xfId="8" quotePrefix="1" applyNumberFormat="1" applyFont="1" applyFill="1" applyBorder="1" applyAlignment="1">
      <alignment horizontal="center"/>
    </xf>
    <xf numFmtId="170" fontId="18" fillId="0" borderId="10" xfId="9" applyNumberFormat="1" applyFont="1" applyBorder="1" applyAlignment="1">
      <alignment horizontal="left"/>
    </xf>
    <xf numFmtId="9" fontId="1" fillId="0" borderId="1" xfId="8" quotePrefix="1" applyNumberFormat="1" applyFont="1" applyFill="1" applyBorder="1" applyAlignment="1">
      <alignment horizontal="center"/>
    </xf>
    <xf numFmtId="180" fontId="0" fillId="0" borderId="0" xfId="0" applyNumberFormat="1" applyAlignment="1">
      <alignment horizontal="center"/>
    </xf>
    <xf numFmtId="181" fontId="16" fillId="0" borderId="0" xfId="0" applyNumberFormat="1" applyFont="1" applyAlignment="1">
      <alignment horizontal="center"/>
    </xf>
    <xf numFmtId="182" fontId="16" fillId="0" borderId="0" xfId="0" applyNumberFormat="1" applyFont="1" applyAlignment="1">
      <alignment horizontal="center"/>
    </xf>
    <xf numFmtId="3" fontId="10" fillId="2" borderId="44" xfId="0" applyNumberFormat="1" applyFont="1" applyFill="1" applyBorder="1" applyAlignment="1">
      <alignment horizontal="center"/>
    </xf>
    <xf numFmtId="3" fontId="10" fillId="2" borderId="45" xfId="0" applyNumberFormat="1" applyFont="1" applyFill="1" applyBorder="1" applyAlignment="1">
      <alignment horizontal="center"/>
    </xf>
    <xf numFmtId="41" fontId="10" fillId="2" borderId="15" xfId="0" applyNumberFormat="1" applyFont="1" applyFill="1" applyBorder="1" applyAlignment="1">
      <alignment horizontal="center"/>
    </xf>
    <xf numFmtId="0" fontId="0" fillId="0" borderId="0" xfId="0" applyAlignment="1">
      <alignment horizontal="center"/>
    </xf>
    <xf numFmtId="0" fontId="30" fillId="0" borderId="0" xfId="6" applyFont="1"/>
    <xf numFmtId="0" fontId="30" fillId="0" borderId="0" xfId="6" applyFont="1" applyAlignment="1">
      <alignment horizontal="center"/>
    </xf>
    <xf numFmtId="0" fontId="30" fillId="0" borderId="12" xfId="6" applyFont="1" applyBorder="1"/>
    <xf numFmtId="0" fontId="30" fillId="0" borderId="18" xfId="6" applyFont="1" applyBorder="1" applyAlignment="1">
      <alignment horizontal="center"/>
    </xf>
    <xf numFmtId="0" fontId="29" fillId="0" borderId="46" xfId="6" applyBorder="1"/>
    <xf numFmtId="0" fontId="29" fillId="0" borderId="47" xfId="6" applyBorder="1" applyAlignment="1">
      <alignment horizontal="center"/>
    </xf>
    <xf numFmtId="0" fontId="29" fillId="0" borderId="48" xfId="6" applyBorder="1" applyAlignment="1">
      <alignment horizontal="center"/>
    </xf>
    <xf numFmtId="0" fontId="29" fillId="0" borderId="0" xfId="6"/>
    <xf numFmtId="14" fontId="29" fillId="0" borderId="49" xfId="6" applyNumberFormat="1" applyBorder="1"/>
    <xf numFmtId="0" fontId="29" fillId="0" borderId="50" xfId="6" applyBorder="1" applyAlignment="1">
      <alignment horizontal="center"/>
    </xf>
    <xf numFmtId="0" fontId="29" fillId="0" borderId="51" xfId="6" applyBorder="1" applyAlignment="1">
      <alignment horizontal="center"/>
    </xf>
    <xf numFmtId="0" fontId="29" fillId="0" borderId="52" xfId="6" applyBorder="1"/>
    <xf numFmtId="14" fontId="29" fillId="0" borderId="53" xfId="6" applyNumberFormat="1" applyBorder="1"/>
    <xf numFmtId="0" fontId="29" fillId="0" borderId="54" xfId="6" applyBorder="1" applyAlignment="1">
      <alignment horizontal="center"/>
    </xf>
    <xf numFmtId="0" fontId="29" fillId="0" borderId="55" xfId="6" applyBorder="1" applyAlignment="1">
      <alignment horizontal="center"/>
    </xf>
    <xf numFmtId="0" fontId="29" fillId="0" borderId="56" xfId="6" applyBorder="1"/>
    <xf numFmtId="14" fontId="29" fillId="0" borderId="57" xfId="6" applyNumberFormat="1" applyBorder="1"/>
    <xf numFmtId="0" fontId="29" fillId="0" borderId="58" xfId="6" applyBorder="1" applyAlignment="1">
      <alignment horizontal="center"/>
    </xf>
    <xf numFmtId="0" fontId="29" fillId="0" borderId="59" xfId="6" applyBorder="1" applyAlignment="1">
      <alignment horizontal="center"/>
    </xf>
    <xf numFmtId="0" fontId="29" fillId="0" borderId="60" xfId="6" applyBorder="1"/>
    <xf numFmtId="14" fontId="29" fillId="0" borderId="61" xfId="6" applyNumberFormat="1" applyBorder="1"/>
    <xf numFmtId="0" fontId="29" fillId="0" borderId="62" xfId="6" applyBorder="1" applyAlignment="1">
      <alignment horizontal="center"/>
    </xf>
    <xf numFmtId="0" fontId="29" fillId="0" borderId="63" xfId="6" applyBorder="1" applyAlignment="1">
      <alignment horizontal="center"/>
    </xf>
    <xf numFmtId="0" fontId="29" fillId="0" borderId="64" xfId="6" applyBorder="1" applyAlignment="1">
      <alignment horizontal="center"/>
    </xf>
    <xf numFmtId="0" fontId="29" fillId="0" borderId="0" xfId="6" applyAlignment="1">
      <alignment horizontal="center"/>
    </xf>
    <xf numFmtId="0" fontId="31" fillId="0" borderId="0" xfId="0" applyFont="1" applyAlignment="1">
      <alignment horizontal="left"/>
    </xf>
    <xf numFmtId="0" fontId="4" fillId="0" borderId="0" xfId="0" applyFont="1"/>
    <xf numFmtId="0" fontId="4" fillId="0" borderId="0" xfId="0" applyFont="1" applyAlignment="1">
      <alignment horizontal="left"/>
    </xf>
    <xf numFmtId="0" fontId="14" fillId="0" borderId="0" xfId="0" applyFont="1"/>
    <xf numFmtId="0" fontId="14" fillId="0" borderId="0" xfId="0" applyFont="1" applyAlignment="1">
      <alignment horizontal="center"/>
    </xf>
    <xf numFmtId="0" fontId="14" fillId="0" borderId="0" xfId="0" applyFont="1" applyBorder="1" applyAlignment="1">
      <alignment horizontal="left"/>
    </xf>
    <xf numFmtId="0" fontId="14" fillId="0" borderId="0" xfId="0" applyFont="1" applyBorder="1"/>
    <xf numFmtId="41" fontId="14" fillId="0" borderId="0" xfId="0" applyNumberFormat="1" applyFont="1" applyBorder="1" applyAlignment="1">
      <alignment horizontal="center"/>
    </xf>
    <xf numFmtId="170" fontId="14" fillId="0" borderId="0" xfId="0" applyNumberFormat="1" applyFont="1" applyBorder="1" applyAlignment="1">
      <alignment horizontal="center"/>
    </xf>
    <xf numFmtId="170" fontId="14" fillId="0" borderId="0" xfId="0" applyNumberFormat="1" applyFont="1" applyBorder="1"/>
    <xf numFmtId="0" fontId="14" fillId="0" borderId="0" xfId="0" applyFont="1" applyFill="1" applyBorder="1" applyAlignment="1">
      <alignment horizontal="left"/>
    </xf>
    <xf numFmtId="0" fontId="14" fillId="0" borderId="0" xfId="0" applyFont="1" applyFill="1" applyBorder="1" applyAlignment="1">
      <alignment horizontal="center"/>
    </xf>
    <xf numFmtId="37" fontId="14" fillId="0" borderId="0" xfId="2" applyNumberFormat="1" applyFont="1" applyBorder="1" applyAlignment="1">
      <alignment horizontal="center"/>
    </xf>
    <xf numFmtId="41" fontId="14" fillId="0" borderId="0" xfId="2" applyNumberFormat="1" applyFont="1" applyBorder="1" applyAlignment="1"/>
    <xf numFmtId="172" fontId="14" fillId="0" borderId="0" xfId="0" applyNumberFormat="1" applyFont="1" applyFill="1" applyBorder="1" applyAlignment="1">
      <alignment horizontal="center"/>
    </xf>
    <xf numFmtId="41" fontId="14" fillId="0" borderId="0" xfId="0" applyNumberFormat="1" applyFont="1" applyFill="1" applyBorder="1" applyAlignment="1">
      <alignment horizontal="center"/>
    </xf>
    <xf numFmtId="41" fontId="14" fillId="0" borderId="0" xfId="2" applyNumberFormat="1" applyFont="1" applyBorder="1" applyAlignment="1">
      <alignment horizontal="center"/>
    </xf>
    <xf numFmtId="3" fontId="14" fillId="0" borderId="0" xfId="0" applyNumberFormat="1" applyFont="1" applyFill="1" applyBorder="1" applyAlignment="1">
      <alignment horizontal="center"/>
    </xf>
    <xf numFmtId="170" fontId="14" fillId="0" borderId="0" xfId="9" applyNumberFormat="1" applyFont="1" applyBorder="1" applyAlignment="1">
      <alignment horizontal="center"/>
    </xf>
    <xf numFmtId="0" fontId="0" fillId="0" borderId="0" xfId="0" applyFill="1" applyBorder="1" applyAlignment="1">
      <alignment horizontal="center"/>
    </xf>
    <xf numFmtId="41" fontId="0" fillId="0" borderId="0" xfId="0" applyNumberFormat="1" applyFill="1" applyBorder="1" applyAlignment="1">
      <alignment horizontal="center"/>
    </xf>
    <xf numFmtId="0" fontId="43" fillId="0" borderId="0" xfId="0" applyFont="1" applyBorder="1" applyAlignment="1">
      <alignment horizontal="left"/>
    </xf>
    <xf numFmtId="0" fontId="44" fillId="0" borderId="0" xfId="0" applyFont="1" applyFill="1" applyBorder="1" applyAlignment="1">
      <alignment horizontal="left"/>
    </xf>
    <xf numFmtId="170" fontId="0" fillId="0" borderId="0" xfId="0" applyNumberFormat="1" applyFill="1" applyBorder="1" applyAlignment="1">
      <alignment horizontal="center"/>
    </xf>
    <xf numFmtId="0" fontId="43" fillId="0" borderId="0" xfId="0" applyFont="1" applyBorder="1" applyAlignment="1">
      <alignment horizontal="center"/>
    </xf>
    <xf numFmtId="0" fontId="43" fillId="0" borderId="0" xfId="0" applyFont="1" applyBorder="1"/>
    <xf numFmtId="37" fontId="43" fillId="0" borderId="0" xfId="0" applyNumberFormat="1" applyFont="1" applyBorder="1" applyAlignment="1">
      <alignment horizontal="center"/>
    </xf>
    <xf numFmtId="170" fontId="43" fillId="0" borderId="0" xfId="0" applyNumberFormat="1" applyFont="1" applyBorder="1" applyAlignment="1">
      <alignment horizontal="center"/>
    </xf>
    <xf numFmtId="37" fontId="0" fillId="0" borderId="0" xfId="0" applyNumberFormat="1" applyAlignment="1">
      <alignment horizontal="center"/>
    </xf>
    <xf numFmtId="41" fontId="14" fillId="0" borderId="22" xfId="0" applyNumberFormat="1" applyFont="1" applyBorder="1"/>
    <xf numFmtId="0" fontId="32" fillId="0" borderId="0" xfId="0" applyFont="1" applyAlignment="1">
      <alignment horizontal="left"/>
    </xf>
    <xf numFmtId="0" fontId="32" fillId="0" borderId="0" xfId="0" applyFont="1" applyAlignment="1">
      <alignment horizontal="center"/>
    </xf>
    <xf numFmtId="0" fontId="32" fillId="0" borderId="65" xfId="0" applyFont="1" applyBorder="1" applyAlignment="1">
      <alignment horizontal="center"/>
    </xf>
    <xf numFmtId="0" fontId="45" fillId="0" borderId="0" xfId="0" applyFont="1"/>
    <xf numFmtId="0" fontId="45" fillId="0" borderId="65" xfId="0" applyFont="1" applyBorder="1" applyAlignment="1">
      <alignment horizontal="center" wrapText="1"/>
    </xf>
    <xf numFmtId="0" fontId="45" fillId="0" borderId="65" xfId="0" applyFont="1" applyBorder="1" applyAlignment="1">
      <alignment horizontal="center"/>
    </xf>
    <xf numFmtId="0" fontId="45" fillId="0" borderId="65" xfId="0" applyFont="1" applyBorder="1"/>
    <xf numFmtId="0" fontId="45" fillId="0" borderId="0" xfId="0" applyFont="1" applyAlignment="1">
      <alignment horizontal="center" wrapText="1"/>
    </xf>
    <xf numFmtId="0" fontId="45" fillId="0" borderId="0" xfId="0" applyFont="1" applyAlignment="1">
      <alignment horizontal="center"/>
    </xf>
    <xf numFmtId="0" fontId="33" fillId="0" borderId="0" xfId="5" applyFont="1" applyFill="1" applyBorder="1"/>
    <xf numFmtId="3" fontId="34" fillId="0" borderId="0" xfId="3" applyFont="1" applyFill="1" applyBorder="1" applyAlignment="1">
      <alignment horizontal="left"/>
    </xf>
    <xf numFmtId="0" fontId="34" fillId="0" borderId="0" xfId="5" applyFont="1" applyFill="1" applyBorder="1"/>
    <xf numFmtId="0" fontId="13" fillId="0" borderId="0" xfId="5" applyFont="1"/>
    <xf numFmtId="0" fontId="35" fillId="0" borderId="0" xfId="7" applyFill="1" applyBorder="1" applyAlignment="1"/>
    <xf numFmtId="3" fontId="35" fillId="0" borderId="0" xfId="3" applyFont="1" applyFill="1" applyBorder="1" applyAlignment="1"/>
    <xf numFmtId="3" fontId="35" fillId="0" borderId="0" xfId="7" applyNumberFormat="1" applyFill="1" applyBorder="1" applyAlignment="1"/>
    <xf numFmtId="0" fontId="35" fillId="0" borderId="0" xfId="7" applyFill="1"/>
    <xf numFmtId="0" fontId="35" fillId="0" borderId="0" xfId="7"/>
    <xf numFmtId="0" fontId="33" fillId="0" borderId="0" xfId="5" applyFont="1" applyFill="1" applyBorder="1" applyAlignment="1">
      <alignment horizontal="left"/>
    </xf>
    <xf numFmtId="3" fontId="35" fillId="0" borderId="0" xfId="3" applyFont="1" applyFill="1" applyBorder="1" applyAlignment="1">
      <alignment horizontal="center"/>
    </xf>
    <xf numFmtId="0" fontId="34" fillId="0" borderId="0" xfId="5" applyFont="1" applyFill="1" applyBorder="1" applyAlignment="1">
      <alignment horizontal="left"/>
    </xf>
    <xf numFmtId="0" fontId="35" fillId="0" borderId="0" xfId="7" applyFont="1" applyFill="1" applyBorder="1" applyAlignment="1">
      <alignment horizontal="center"/>
    </xf>
    <xf numFmtId="0" fontId="35" fillId="0" borderId="0" xfId="7" applyFill="1" applyBorder="1" applyAlignment="1">
      <alignment horizontal="center"/>
    </xf>
    <xf numFmtId="3" fontId="35" fillId="0" borderId="0" xfId="7" applyNumberFormat="1" applyFill="1" applyBorder="1" applyAlignment="1">
      <alignment horizontal="center"/>
    </xf>
    <xf numFmtId="3" fontId="35" fillId="0" borderId="0" xfId="3" applyFont="1" applyFill="1" applyBorder="1" applyAlignment="1">
      <alignment horizontal="right"/>
    </xf>
    <xf numFmtId="0" fontId="35" fillId="0" borderId="0" xfId="7" applyFont="1" applyFill="1" applyBorder="1" applyAlignment="1">
      <alignment horizontal="right"/>
    </xf>
    <xf numFmtId="3" fontId="35" fillId="0" borderId="0" xfId="7" applyNumberFormat="1" applyFill="1" applyBorder="1" applyAlignment="1">
      <alignment horizontal="right"/>
    </xf>
    <xf numFmtId="3" fontId="37" fillId="0" borderId="0" xfId="4" applyNumberFormat="1" applyFont="1" applyFill="1" applyBorder="1" applyAlignment="1" applyProtection="1">
      <alignment horizontal="left"/>
    </xf>
    <xf numFmtId="3" fontId="34" fillId="0" borderId="0" xfId="3" applyFont="1" applyFill="1" applyBorder="1" applyAlignment="1">
      <alignment horizontal="right"/>
    </xf>
    <xf numFmtId="0" fontId="13" fillId="0" borderId="0" xfId="5" applyFont="1" applyAlignment="1">
      <alignment horizontal="left"/>
    </xf>
    <xf numFmtId="0" fontId="35" fillId="0" borderId="0" xfId="7" applyFont="1"/>
    <xf numFmtId="0" fontId="35" fillId="0" borderId="0" xfId="7" applyBorder="1"/>
    <xf numFmtId="3" fontId="38" fillId="0" borderId="0" xfId="3" applyFont="1" applyFill="1" applyBorder="1" applyAlignment="1">
      <alignment horizontal="right"/>
    </xf>
    <xf numFmtId="3" fontId="39" fillId="0" borderId="0" xfId="3" applyFont="1" applyFill="1" applyBorder="1" applyAlignment="1">
      <alignment horizontal="right"/>
    </xf>
    <xf numFmtId="3" fontId="40" fillId="0" borderId="0" xfId="3" applyFont="1" applyFill="1" applyBorder="1" applyAlignment="1">
      <alignment horizontal="right"/>
    </xf>
    <xf numFmtId="3" fontId="13" fillId="0" borderId="0" xfId="3" applyFont="1" applyFill="1" applyBorder="1" applyAlignment="1">
      <alignment horizontal="right"/>
    </xf>
    <xf numFmtId="3" fontId="41" fillId="0" borderId="0" xfId="3" applyFont="1" applyFill="1" applyBorder="1" applyAlignment="1">
      <alignment horizontal="right"/>
    </xf>
    <xf numFmtId="3" fontId="41" fillId="0" borderId="0" xfId="7" applyNumberFormat="1" applyFont="1" applyFill="1" applyBorder="1" applyAlignment="1">
      <alignment horizontal="right"/>
    </xf>
    <xf numFmtId="0" fontId="35" fillId="0" borderId="0" xfId="7" applyFont="1" applyFill="1" applyBorder="1" applyAlignment="1"/>
    <xf numFmtId="3" fontId="38" fillId="0" borderId="0" xfId="3" applyFont="1" applyFill="1" applyBorder="1" applyAlignment="1">
      <alignment horizontal="center"/>
    </xf>
    <xf numFmtId="0" fontId="41" fillId="0" borderId="0" xfId="7" applyFont="1" applyFill="1" applyBorder="1" applyAlignment="1"/>
    <xf numFmtId="14" fontId="41" fillId="0" borderId="0" xfId="7" applyNumberFormat="1" applyFont="1" applyFill="1" applyBorder="1" applyAlignment="1"/>
    <xf numFmtId="0" fontId="41" fillId="0" borderId="0" xfId="5" applyFont="1" applyFill="1" applyBorder="1" applyAlignment="1">
      <alignment horizontal="left"/>
    </xf>
    <xf numFmtId="14" fontId="35" fillId="0" borderId="0" xfId="7" applyNumberFormat="1" applyFill="1" applyBorder="1" applyAlignment="1"/>
    <xf numFmtId="0" fontId="35" fillId="0" borderId="0" xfId="5" applyFont="1" applyFill="1" applyBorder="1" applyAlignment="1">
      <alignment horizontal="center"/>
    </xf>
    <xf numFmtId="0" fontId="35" fillId="0" borderId="0" xfId="5" applyFont="1" applyBorder="1" applyAlignment="1">
      <alignment horizontal="center"/>
    </xf>
    <xf numFmtId="0" fontId="35" fillId="0" borderId="0" xfId="7" applyFont="1" applyBorder="1" applyAlignment="1">
      <alignment horizontal="center"/>
    </xf>
    <xf numFmtId="3" fontId="35" fillId="0" borderId="0" xfId="7" applyNumberFormat="1" applyFont="1" applyFill="1" applyBorder="1" applyAlignment="1">
      <alignment horizontal="center"/>
    </xf>
    <xf numFmtId="0" fontId="35" fillId="0" borderId="0" xfId="7" applyFont="1" applyAlignment="1">
      <alignment horizontal="center"/>
    </xf>
    <xf numFmtId="0" fontId="35" fillId="0" borderId="0" xfId="7" quotePrefix="1" applyFont="1" applyBorder="1" applyAlignment="1">
      <alignment horizontal="center"/>
    </xf>
    <xf numFmtId="170" fontId="35" fillId="0" borderId="0" xfId="7" applyNumberFormat="1" applyFont="1" applyAlignment="1">
      <alignment horizontal="center"/>
    </xf>
    <xf numFmtId="3" fontId="35" fillId="0" borderId="0" xfId="7" quotePrefix="1" applyNumberFormat="1" applyFont="1" applyFill="1" applyBorder="1" applyAlignment="1">
      <alignment horizontal="center"/>
    </xf>
    <xf numFmtId="3" fontId="35" fillId="0" borderId="65" xfId="3" applyFont="1" applyFill="1" applyBorder="1" applyAlignment="1">
      <alignment horizontal="center"/>
    </xf>
    <xf numFmtId="0" fontId="35" fillId="0" borderId="65" xfId="7" applyFont="1" applyFill="1" applyBorder="1" applyAlignment="1">
      <alignment horizontal="center"/>
    </xf>
    <xf numFmtId="3" fontId="35" fillId="0" borderId="65" xfId="7" applyNumberFormat="1" applyFont="1" applyFill="1" applyBorder="1" applyAlignment="1">
      <alignment horizontal="center"/>
    </xf>
    <xf numFmtId="0" fontId="35" fillId="0" borderId="65" xfId="7" applyFont="1" applyBorder="1" applyAlignment="1">
      <alignment horizontal="center"/>
    </xf>
    <xf numFmtId="0" fontId="34" fillId="0" borderId="65" xfId="5" applyFont="1" applyFill="1" applyBorder="1"/>
    <xf numFmtId="0" fontId="13" fillId="0" borderId="65" xfId="5" applyFont="1" applyBorder="1"/>
    <xf numFmtId="3" fontId="35" fillId="0" borderId="65" xfId="7" applyNumberFormat="1" applyFont="1" applyBorder="1" applyAlignment="1">
      <alignment horizontal="center"/>
    </xf>
    <xf numFmtId="0" fontId="35" fillId="0" borderId="65" xfId="7" quotePrefix="1" applyFont="1" applyBorder="1" applyAlignment="1">
      <alignment horizontal="center"/>
    </xf>
    <xf numFmtId="170" fontId="35" fillId="0" borderId="65" xfId="7" applyNumberFormat="1" applyFont="1" applyBorder="1" applyAlignment="1">
      <alignment horizontal="center"/>
    </xf>
    <xf numFmtId="3" fontId="35" fillId="0" borderId="0" xfId="7" applyNumberFormat="1" applyFont="1" applyAlignment="1">
      <alignment horizontal="center"/>
    </xf>
    <xf numFmtId="0" fontId="42" fillId="5" borderId="15" xfId="0" applyFont="1" applyFill="1" applyBorder="1"/>
    <xf numFmtId="0" fontId="0" fillId="0" borderId="36" xfId="0" applyBorder="1"/>
    <xf numFmtId="183" fontId="42" fillId="5" borderId="15" xfId="0" applyNumberFormat="1" applyFont="1" applyFill="1" applyBorder="1"/>
    <xf numFmtId="1" fontId="42" fillId="5" borderId="15" xfId="0" applyNumberFormat="1" applyFont="1" applyFill="1" applyBorder="1"/>
    <xf numFmtId="0" fontId="0" fillId="0" borderId="29" xfId="0" applyBorder="1"/>
    <xf numFmtId="184" fontId="42" fillId="5" borderId="15" xfId="0" applyNumberFormat="1" applyFont="1" applyFill="1" applyBorder="1"/>
    <xf numFmtId="14" fontId="0" fillId="0" borderId="15" xfId="0" applyNumberFormat="1" applyBorder="1"/>
    <xf numFmtId="18" fontId="0" fillId="0" borderId="15" xfId="0" applyNumberFormat="1" applyBorder="1"/>
    <xf numFmtId="14" fontId="0" fillId="6" borderId="15" xfId="0" applyNumberFormat="1" applyFill="1" applyBorder="1"/>
    <xf numFmtId="18" fontId="0" fillId="6" borderId="15" xfId="0" applyNumberFormat="1" applyFill="1" applyBorder="1"/>
    <xf numFmtId="0" fontId="0" fillId="6" borderId="15" xfId="0" applyFill="1" applyBorder="1"/>
    <xf numFmtId="183" fontId="0" fillId="0" borderId="0" xfId="0" applyNumberFormat="1"/>
    <xf numFmtId="1" fontId="0" fillId="0" borderId="0" xfId="0" applyNumberFormat="1"/>
    <xf numFmtId="14" fontId="0" fillId="0" borderId="0" xfId="0" applyNumberFormat="1" applyBorder="1"/>
    <xf numFmtId="18" fontId="0" fillId="0" borderId="0" xfId="0" applyNumberFormat="1" applyBorder="1"/>
    <xf numFmtId="183" fontId="0" fillId="0" borderId="15" xfId="0" applyNumberFormat="1" applyBorder="1"/>
    <xf numFmtId="1" fontId="0" fillId="0" borderId="15" xfId="0" applyNumberFormat="1" applyBorder="1"/>
    <xf numFmtId="0" fontId="30" fillId="0" borderId="66" xfId="6" applyFont="1" applyBorder="1" applyAlignment="1">
      <alignment horizontal="center"/>
    </xf>
    <xf numFmtId="0" fontId="30" fillId="0" borderId="18" xfId="6" applyFont="1" applyBorder="1" applyAlignment="1">
      <alignment horizontal="center"/>
    </xf>
    <xf numFmtId="0" fontId="7" fillId="0" borderId="7" xfId="0" applyFont="1" applyBorder="1" applyAlignment="1">
      <alignment horizontal="center"/>
    </xf>
    <xf numFmtId="0" fontId="7" fillId="0" borderId="25" xfId="0" applyFont="1" applyBorder="1" applyAlignment="1">
      <alignment horizontal="center"/>
    </xf>
    <xf numFmtId="0" fontId="7" fillId="0" borderId="26" xfId="0" applyFont="1" applyBorder="1" applyAlignment="1">
      <alignment horizontal="center"/>
    </xf>
    <xf numFmtId="0" fontId="0" fillId="0" borderId="65" xfId="0" applyBorder="1" applyAlignment="1">
      <alignment horizontal="center"/>
    </xf>
    <xf numFmtId="0" fontId="4" fillId="0" borderId="65" xfId="0" applyFont="1" applyBorder="1" applyAlignment="1">
      <alignment horizontal="center"/>
    </xf>
    <xf numFmtId="0" fontId="4" fillId="0" borderId="7" xfId="0" applyFont="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4" fillId="0" borderId="34" xfId="0" applyFont="1" applyBorder="1" applyAlignment="1">
      <alignment horizontal="center"/>
    </xf>
    <xf numFmtId="0" fontId="4" fillId="0" borderId="67" xfId="0" applyFont="1" applyBorder="1" applyAlignment="1">
      <alignment horizontal="center"/>
    </xf>
    <xf numFmtId="0" fontId="3" fillId="0" borderId="68" xfId="0" applyFont="1" applyBorder="1" applyAlignment="1">
      <alignment horizontal="center"/>
    </xf>
    <xf numFmtId="0" fontId="3" fillId="0" borderId="67" xfId="0" applyFont="1" applyBorder="1" applyAlignment="1">
      <alignment horizontal="center"/>
    </xf>
    <xf numFmtId="0" fontId="4" fillId="0" borderId="69" xfId="0" applyFont="1" applyBorder="1" applyAlignment="1">
      <alignment horizontal="center"/>
    </xf>
    <xf numFmtId="0" fontId="0" fillId="0" borderId="0" xfId="0" applyFill="1" applyAlignment="1">
      <alignment horizontal="left"/>
    </xf>
    <xf numFmtId="0" fontId="4" fillId="0" borderId="31" xfId="0" applyFont="1" applyFill="1" applyBorder="1" applyAlignment="1">
      <alignment horizontal="center"/>
    </xf>
    <xf numFmtId="0" fontId="4" fillId="0" borderId="36" xfId="0" applyFont="1" applyFill="1" applyBorder="1" applyAlignment="1">
      <alignment horizontal="center"/>
    </xf>
    <xf numFmtId="0" fontId="4" fillId="0" borderId="35" xfId="0" applyFont="1" applyFill="1" applyBorder="1" applyAlignment="1">
      <alignment horizontal="center"/>
    </xf>
    <xf numFmtId="0" fontId="4" fillId="0" borderId="70" xfId="0" applyFont="1" applyFill="1" applyBorder="1" applyAlignment="1">
      <alignment horizontal="center" vertical="center"/>
    </xf>
    <xf numFmtId="0" fontId="4" fillId="0" borderId="71" xfId="0" applyFont="1" applyFill="1" applyBorder="1" applyAlignment="1">
      <alignment horizontal="center" vertical="center"/>
    </xf>
    <xf numFmtId="0" fontId="4" fillId="0" borderId="7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69" xfId="0" applyFont="1" applyFill="1" applyBorder="1" applyAlignment="1">
      <alignment horizontal="center" vertical="center"/>
    </xf>
    <xf numFmtId="0" fontId="4" fillId="0" borderId="65" xfId="0" applyFont="1" applyFill="1" applyBorder="1" applyAlignment="1">
      <alignment horizontal="center" vertical="center"/>
    </xf>
    <xf numFmtId="0" fontId="4" fillId="0" borderId="73" xfId="0" applyFont="1" applyFill="1" applyBorder="1" applyAlignment="1">
      <alignment horizontal="center" vertical="center"/>
    </xf>
    <xf numFmtId="0" fontId="14" fillId="0" borderId="22" xfId="0" applyFont="1" applyBorder="1" applyAlignment="1">
      <alignment horizontal="center"/>
    </xf>
    <xf numFmtId="0" fontId="0" fillId="0" borderId="0" xfId="0" applyAlignment="1">
      <alignment horizontal="center"/>
    </xf>
    <xf numFmtId="0" fontId="18" fillId="0" borderId="8" xfId="0" applyFont="1" applyBorder="1" applyAlignment="1">
      <alignment horizontal="center"/>
    </xf>
    <xf numFmtId="0" fontId="18" fillId="0" borderId="10" xfId="0" applyFont="1" applyBorder="1" applyAlignment="1">
      <alignment horizontal="center"/>
    </xf>
    <xf numFmtId="0" fontId="18" fillId="0" borderId="1" xfId="0" applyFont="1" applyBorder="1" applyAlignment="1">
      <alignment horizontal="center"/>
    </xf>
    <xf numFmtId="0" fontId="18" fillId="0" borderId="0" xfId="0" applyFont="1" applyBorder="1" applyAlignment="1">
      <alignment horizontal="center"/>
    </xf>
    <xf numFmtId="0" fontId="35" fillId="0" borderId="65" xfId="5" applyFont="1" applyBorder="1" applyAlignment="1">
      <alignment horizontal="center"/>
    </xf>
    <xf numFmtId="0" fontId="41" fillId="0" borderId="0" xfId="7" applyFont="1" applyAlignment="1">
      <alignment horizontal="left" wrapText="1"/>
    </xf>
    <xf numFmtId="0" fontId="35" fillId="0" borderId="0" xfId="7" applyFont="1" applyAlignment="1">
      <alignment horizontal="left" vertical="top" wrapText="1"/>
    </xf>
    <xf numFmtId="0" fontId="45" fillId="0" borderId="65" xfId="0" applyFont="1" applyBorder="1" applyAlignment="1">
      <alignment horizontal="center"/>
    </xf>
    <xf numFmtId="0" fontId="45" fillId="0" borderId="36" xfId="0" applyFont="1" applyBorder="1" applyAlignment="1">
      <alignment horizontal="center"/>
    </xf>
    <xf numFmtId="0" fontId="0" fillId="0" borderId="0" xfId="0" applyAlignment="1">
      <alignment horizontal="left" vertical="top" wrapText="1"/>
    </xf>
  </cellXfs>
  <cellStyles count="11">
    <cellStyle name="Comma" xfId="1" builtinId="3"/>
    <cellStyle name="Comma 2" xfId="2"/>
    <cellStyle name="Comma0" xfId="3"/>
    <cellStyle name="Hyperlink" xfId="4" builtinId="8"/>
    <cellStyle name="Normal" xfId="0" builtinId="0"/>
    <cellStyle name="Normal 2" xfId="5"/>
    <cellStyle name="Normal 3" xfId="6"/>
    <cellStyle name="Normal_Snow Creek update9-08 THJ" xfId="7"/>
    <cellStyle name="Percent" xfId="8" builtinId="5"/>
    <cellStyle name="Percent 2" xfId="9"/>
    <cellStyle name="Percent 2 2"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9</xdr:col>
      <xdr:colOff>571500</xdr:colOff>
      <xdr:row>52</xdr:row>
      <xdr:rowOff>180975</xdr:rowOff>
    </xdr:to>
    <xdr:pic>
      <xdr:nvPicPr>
        <xdr:cNvPr id="11290"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09600" y="10915650"/>
          <a:ext cx="6229350" cy="28003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43</xdr:row>
      <xdr:rowOff>0</xdr:rowOff>
    </xdr:from>
    <xdr:to>
      <xdr:col>8</xdr:col>
      <xdr:colOff>571500</xdr:colOff>
      <xdr:row>54</xdr:row>
      <xdr:rowOff>180975</xdr:rowOff>
    </xdr:to>
    <xdr:pic>
      <xdr:nvPicPr>
        <xdr:cNvPr id="10266"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09600" y="11839575"/>
          <a:ext cx="6248400" cy="28003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42</xdr:row>
      <xdr:rowOff>0</xdr:rowOff>
    </xdr:from>
    <xdr:to>
      <xdr:col>8</xdr:col>
      <xdr:colOff>571500</xdr:colOff>
      <xdr:row>53</xdr:row>
      <xdr:rowOff>180975</xdr:rowOff>
    </xdr:to>
    <xdr:pic>
      <xdr:nvPicPr>
        <xdr:cNvPr id="1436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09600" y="11544300"/>
          <a:ext cx="6248400" cy="28003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9</xdr:col>
      <xdr:colOff>304800</xdr:colOff>
      <xdr:row>31</xdr:row>
      <xdr:rowOff>180975</xdr:rowOff>
    </xdr:to>
    <xdr:pic>
      <xdr:nvPicPr>
        <xdr:cNvPr id="1231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09600" y="5105400"/>
          <a:ext cx="6257925" cy="28003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11</xdr:col>
      <xdr:colOff>142875</xdr:colOff>
      <xdr:row>18</xdr:row>
      <xdr:rowOff>133350</xdr:rowOff>
    </xdr:to>
    <xdr:pic>
      <xdr:nvPicPr>
        <xdr:cNvPr id="5215"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09600" y="1047750"/>
          <a:ext cx="6238875" cy="2800350"/>
        </a:xfrm>
        <a:prstGeom prst="rect">
          <a:avLst/>
        </a:prstGeom>
        <a:noFill/>
        <a:ln w="9525">
          <a:noFill/>
          <a:miter lim="800000"/>
          <a:headEnd/>
          <a:tailEnd/>
        </a:ln>
      </xdr:spPr>
    </xdr:pic>
    <xdr:clientData/>
  </xdr:twoCellAnchor>
  <xdr:twoCellAnchor editAs="oneCell">
    <xdr:from>
      <xdr:col>1</xdr:col>
      <xdr:colOff>0</xdr:colOff>
      <xdr:row>20</xdr:row>
      <xdr:rowOff>0</xdr:rowOff>
    </xdr:from>
    <xdr:to>
      <xdr:col>11</xdr:col>
      <xdr:colOff>142875</xdr:colOff>
      <xdr:row>36</xdr:row>
      <xdr:rowOff>123825</xdr:rowOff>
    </xdr:to>
    <xdr:pic>
      <xdr:nvPicPr>
        <xdr:cNvPr id="5216"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609600" y="4095750"/>
          <a:ext cx="6238875" cy="31718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P94"/>
  <sheetViews>
    <sheetView tabSelected="1" view="pageBreakPreview" zoomScale="60" zoomScaleNormal="75" workbookViewId="0">
      <pane xSplit="8" ySplit="15" topLeftCell="I43" activePane="bottomRight" state="frozen"/>
      <selection pane="topRight" activeCell="I1" sqref="I1"/>
      <selection pane="bottomLeft" activeCell="A16" sqref="A16"/>
      <selection pane="bottomRight" activeCell="A4" sqref="A4:N94"/>
    </sheetView>
  </sheetViews>
  <sheetFormatPr defaultRowHeight="12.75"/>
  <cols>
    <col min="1" max="1" width="12.5703125" style="321" customWidth="1"/>
    <col min="2" max="2" width="7.140625" style="338" bestFit="1" customWidth="1"/>
    <col min="3" max="3" width="7.5703125" style="338" bestFit="1" customWidth="1"/>
    <col min="4" max="4" width="7.7109375" style="338" bestFit="1" customWidth="1"/>
    <col min="5" max="5" width="10.7109375" style="338" bestFit="1" customWidth="1"/>
    <col min="6" max="6" width="10.7109375" style="338" customWidth="1"/>
    <col min="7" max="8" width="8" style="338" bestFit="1" customWidth="1"/>
    <col min="9" max="9" width="9.140625" style="338"/>
    <col min="10" max="10" width="11.28515625" style="338" bestFit="1" customWidth="1"/>
    <col min="11" max="11" width="8.5703125" style="338" bestFit="1" customWidth="1"/>
    <col min="12" max="13" width="9.140625" style="338"/>
    <col min="14" max="14" width="26.28515625" style="321" bestFit="1" customWidth="1"/>
    <col min="15" max="16384" width="9.140625" style="321"/>
  </cols>
  <sheetData>
    <row r="1" spans="1:14" s="314" customFormat="1">
      <c r="A1" s="314" t="s">
        <v>86</v>
      </c>
      <c r="B1" s="315"/>
      <c r="C1" s="315"/>
      <c r="D1" s="315"/>
      <c r="E1" s="315"/>
      <c r="F1" s="315"/>
      <c r="G1" s="315"/>
      <c r="H1" s="315"/>
      <c r="I1" s="315"/>
      <c r="J1" s="315"/>
      <c r="K1" s="315"/>
      <c r="L1" s="315"/>
      <c r="M1" s="315"/>
    </row>
    <row r="2" spans="1:14" s="314" customFormat="1" ht="13.5" thickBot="1">
      <c r="A2" s="316" t="s">
        <v>87</v>
      </c>
      <c r="B2" s="448" t="s">
        <v>88</v>
      </c>
      <c r="C2" s="448"/>
      <c r="D2" s="448"/>
      <c r="E2" s="448"/>
      <c r="F2" s="448"/>
      <c r="G2" s="448"/>
      <c r="H2" s="448"/>
      <c r="I2" s="448"/>
      <c r="J2" s="448"/>
      <c r="K2" s="448"/>
      <c r="L2" s="449"/>
      <c r="M2" s="317"/>
      <c r="N2" s="317" t="s">
        <v>89</v>
      </c>
    </row>
    <row r="3" spans="1:14" ht="13.5" thickBot="1">
      <c r="A3" s="318"/>
      <c r="B3" s="319" t="s">
        <v>90</v>
      </c>
      <c r="C3" s="319" t="s">
        <v>91</v>
      </c>
      <c r="D3" s="319" t="s">
        <v>92</v>
      </c>
      <c r="E3" s="319" t="s">
        <v>93</v>
      </c>
      <c r="F3" s="319" t="s">
        <v>94</v>
      </c>
      <c r="G3" s="319" t="s">
        <v>95</v>
      </c>
      <c r="H3" s="319" t="s">
        <v>96</v>
      </c>
      <c r="I3" s="319" t="s">
        <v>97</v>
      </c>
      <c r="J3" s="319" t="s">
        <v>98</v>
      </c>
      <c r="K3" s="319" t="s">
        <v>99</v>
      </c>
      <c r="L3" s="320" t="s">
        <v>100</v>
      </c>
      <c r="M3" s="320" t="s">
        <v>101</v>
      </c>
      <c r="N3" s="320"/>
    </row>
    <row r="4" spans="1:14" ht="13.5" thickTop="1">
      <c r="A4" s="322">
        <v>40209</v>
      </c>
      <c r="B4" s="323">
        <v>1</v>
      </c>
      <c r="C4" s="323"/>
      <c r="D4" s="323"/>
      <c r="E4" s="323"/>
      <c r="F4" s="323"/>
      <c r="G4" s="323"/>
      <c r="H4" s="323"/>
      <c r="I4" s="323"/>
      <c r="J4" s="323"/>
      <c r="K4" s="323"/>
      <c r="L4" s="323"/>
      <c r="M4" s="324"/>
      <c r="N4" s="325"/>
    </row>
    <row r="5" spans="1:14">
      <c r="A5" s="326">
        <v>40210</v>
      </c>
      <c r="B5" s="327"/>
      <c r="C5" s="327"/>
      <c r="D5" s="327"/>
      <c r="E5" s="327"/>
      <c r="F5" s="327"/>
      <c r="G5" s="327"/>
      <c r="H5" s="327"/>
      <c r="I5" s="327"/>
      <c r="J5" s="327"/>
      <c r="K5" s="327"/>
      <c r="L5" s="327"/>
      <c r="M5" s="328"/>
      <c r="N5" s="329"/>
    </row>
    <row r="6" spans="1:14">
      <c r="A6" s="326">
        <v>40211</v>
      </c>
      <c r="B6" s="327">
        <v>4</v>
      </c>
      <c r="C6" s="327">
        <v>3</v>
      </c>
      <c r="D6" s="327"/>
      <c r="E6" s="327"/>
      <c r="F6" s="327"/>
      <c r="G6" s="327"/>
      <c r="H6" s="327"/>
      <c r="I6" s="327"/>
      <c r="J6" s="327"/>
      <c r="K6" s="327"/>
      <c r="L6" s="327"/>
      <c r="M6" s="328"/>
      <c r="N6" s="329"/>
    </row>
    <row r="7" spans="1:14">
      <c r="A7" s="326">
        <v>40212</v>
      </c>
      <c r="B7" s="327"/>
      <c r="C7" s="327"/>
      <c r="D7" s="327"/>
      <c r="E7" s="327"/>
      <c r="F7" s="327"/>
      <c r="G7" s="327"/>
      <c r="H7" s="327"/>
      <c r="I7" s="327"/>
      <c r="J7" s="327"/>
      <c r="K7" s="327"/>
      <c r="L7" s="327"/>
      <c r="M7" s="328"/>
      <c r="N7" s="329"/>
    </row>
    <row r="8" spans="1:14">
      <c r="A8" s="326">
        <v>40213</v>
      </c>
      <c r="B8" s="327">
        <v>2</v>
      </c>
      <c r="C8" s="327">
        <v>1</v>
      </c>
      <c r="D8" s="327"/>
      <c r="E8" s="327"/>
      <c r="F8" s="327"/>
      <c r="G8" s="327"/>
      <c r="H8" s="327"/>
      <c r="I8" s="327"/>
      <c r="J8" s="327"/>
      <c r="K8" s="327"/>
      <c r="L8" s="327"/>
      <c r="M8" s="328"/>
      <c r="N8" s="329"/>
    </row>
    <row r="9" spans="1:14">
      <c r="A9" s="326">
        <v>40214</v>
      </c>
      <c r="B9" s="327">
        <v>1</v>
      </c>
      <c r="C9" s="327"/>
      <c r="D9" s="327"/>
      <c r="E9" s="327"/>
      <c r="F9" s="327"/>
      <c r="G9" s="327"/>
      <c r="H9" s="327"/>
      <c r="I9" s="327"/>
      <c r="J9" s="327"/>
      <c r="K9" s="327"/>
      <c r="L9" s="327"/>
      <c r="M9" s="328"/>
      <c r="N9" s="329"/>
    </row>
    <row r="10" spans="1:14">
      <c r="A10" s="326">
        <v>40215</v>
      </c>
      <c r="B10" s="327">
        <v>5</v>
      </c>
      <c r="C10" s="327">
        <v>3</v>
      </c>
      <c r="D10" s="327"/>
      <c r="E10" s="327">
        <v>1</v>
      </c>
      <c r="F10" s="327"/>
      <c r="G10" s="327"/>
      <c r="H10" s="327"/>
      <c r="I10" s="327"/>
      <c r="J10" s="327"/>
      <c r="K10" s="327"/>
      <c r="L10" s="327"/>
      <c r="M10" s="328"/>
      <c r="N10" s="329"/>
    </row>
    <row r="11" spans="1:14">
      <c r="A11" s="326">
        <v>40216</v>
      </c>
      <c r="B11" s="327">
        <v>4</v>
      </c>
      <c r="C11" s="327"/>
      <c r="D11" s="327"/>
      <c r="E11" s="327">
        <v>1</v>
      </c>
      <c r="F11" s="327"/>
      <c r="G11" s="327"/>
      <c r="H11" s="327"/>
      <c r="I11" s="327"/>
      <c r="J11" s="327"/>
      <c r="K11" s="327"/>
      <c r="L11" s="327"/>
      <c r="M11" s="328"/>
      <c r="N11" s="329"/>
    </row>
    <row r="12" spans="1:14">
      <c r="A12" s="326">
        <v>40217</v>
      </c>
      <c r="B12" s="327">
        <v>1</v>
      </c>
      <c r="C12" s="327"/>
      <c r="D12" s="327"/>
      <c r="E12" s="327"/>
      <c r="F12" s="327"/>
      <c r="G12" s="327"/>
      <c r="H12" s="327"/>
      <c r="I12" s="327"/>
      <c r="J12" s="327"/>
      <c r="K12" s="327"/>
      <c r="L12" s="327"/>
      <c r="M12" s="328"/>
      <c r="N12" s="329"/>
    </row>
    <row r="13" spans="1:14">
      <c r="A13" s="326">
        <v>40218</v>
      </c>
      <c r="B13" s="327">
        <v>3</v>
      </c>
      <c r="C13" s="327"/>
      <c r="D13" s="327"/>
      <c r="E13" s="327"/>
      <c r="F13" s="327"/>
      <c r="G13" s="327"/>
      <c r="H13" s="327"/>
      <c r="I13" s="327"/>
      <c r="J13" s="327"/>
      <c r="K13" s="327"/>
      <c r="L13" s="327"/>
      <c r="M13" s="328"/>
      <c r="N13" s="329"/>
    </row>
    <row r="14" spans="1:14">
      <c r="A14" s="326">
        <v>40219</v>
      </c>
      <c r="B14" s="327">
        <v>1</v>
      </c>
      <c r="C14" s="327">
        <v>2</v>
      </c>
      <c r="D14" s="327">
        <v>1</v>
      </c>
      <c r="E14" s="327"/>
      <c r="F14" s="327"/>
      <c r="G14" s="327"/>
      <c r="H14" s="327"/>
      <c r="I14" s="327"/>
      <c r="J14" s="327"/>
      <c r="K14" s="327"/>
      <c r="L14" s="327"/>
      <c r="M14" s="328"/>
      <c r="N14" s="329"/>
    </row>
    <row r="15" spans="1:14">
      <c r="A15" s="326">
        <v>40220</v>
      </c>
      <c r="B15" s="327">
        <v>1</v>
      </c>
      <c r="C15" s="327"/>
      <c r="D15" s="327"/>
      <c r="E15" s="327"/>
      <c r="F15" s="327">
        <v>1</v>
      </c>
      <c r="G15" s="327"/>
      <c r="H15" s="327"/>
      <c r="I15" s="327"/>
      <c r="J15" s="327"/>
      <c r="K15" s="327"/>
      <c r="L15" s="327"/>
      <c r="M15" s="328"/>
      <c r="N15" s="329"/>
    </row>
    <row r="16" spans="1:14">
      <c r="A16" s="326">
        <v>40221</v>
      </c>
      <c r="B16" s="327">
        <v>1</v>
      </c>
      <c r="C16" s="327">
        <v>1</v>
      </c>
      <c r="D16" s="327"/>
      <c r="E16" s="327"/>
      <c r="F16" s="327"/>
      <c r="G16" s="327"/>
      <c r="H16" s="327"/>
      <c r="I16" s="327"/>
      <c r="J16" s="327"/>
      <c r="K16" s="327"/>
      <c r="L16" s="327"/>
      <c r="M16" s="328"/>
      <c r="N16" s="329"/>
    </row>
    <row r="17" spans="1:14">
      <c r="A17" s="326">
        <v>40222</v>
      </c>
      <c r="B17" s="327"/>
      <c r="C17" s="327"/>
      <c r="D17" s="327"/>
      <c r="E17" s="327"/>
      <c r="F17" s="327"/>
      <c r="G17" s="327"/>
      <c r="H17" s="327"/>
      <c r="I17" s="327"/>
      <c r="J17" s="327">
        <v>1</v>
      </c>
      <c r="K17" s="327"/>
      <c r="L17" s="327"/>
      <c r="M17" s="328"/>
      <c r="N17" s="329"/>
    </row>
    <row r="18" spans="1:14">
      <c r="A18" s="326">
        <v>40223</v>
      </c>
      <c r="B18" s="327"/>
      <c r="C18" s="327">
        <v>2</v>
      </c>
      <c r="D18" s="327"/>
      <c r="E18" s="327"/>
      <c r="F18" s="327"/>
      <c r="G18" s="327"/>
      <c r="H18" s="327"/>
      <c r="I18" s="327"/>
      <c r="J18" s="327"/>
      <c r="K18" s="327"/>
      <c r="L18" s="327"/>
      <c r="M18" s="328"/>
      <c r="N18" s="329"/>
    </row>
    <row r="19" spans="1:14">
      <c r="A19" s="326">
        <v>40224</v>
      </c>
      <c r="B19" s="327"/>
      <c r="C19" s="327"/>
      <c r="D19" s="327"/>
      <c r="E19" s="327"/>
      <c r="F19" s="327"/>
      <c r="G19" s="327"/>
      <c r="H19" s="327"/>
      <c r="I19" s="327"/>
      <c r="J19" s="327"/>
      <c r="K19" s="327"/>
      <c r="L19" s="327"/>
      <c r="M19" s="328"/>
      <c r="N19" s="329"/>
    </row>
    <row r="20" spans="1:14">
      <c r="A20" s="326">
        <v>40225</v>
      </c>
      <c r="B20" s="327"/>
      <c r="C20" s="327"/>
      <c r="D20" s="327"/>
      <c r="E20" s="327"/>
      <c r="F20" s="327"/>
      <c r="G20" s="327"/>
      <c r="H20" s="327"/>
      <c r="I20" s="327"/>
      <c r="J20" s="327"/>
      <c r="K20" s="327"/>
      <c r="L20" s="327"/>
      <c r="M20" s="328"/>
      <c r="N20" s="329"/>
    </row>
    <row r="21" spans="1:14">
      <c r="A21" s="326">
        <v>40226</v>
      </c>
      <c r="B21" s="327"/>
      <c r="C21" s="327">
        <v>1</v>
      </c>
      <c r="D21" s="327"/>
      <c r="E21" s="327"/>
      <c r="F21" s="327"/>
      <c r="G21" s="327"/>
      <c r="H21" s="327"/>
      <c r="I21" s="327"/>
      <c r="J21" s="327"/>
      <c r="K21" s="327"/>
      <c r="L21" s="327"/>
      <c r="M21" s="328"/>
      <c r="N21" s="329"/>
    </row>
    <row r="22" spans="1:14">
      <c r="A22" s="326">
        <v>40227</v>
      </c>
      <c r="B22" s="327">
        <v>1</v>
      </c>
      <c r="C22" s="327">
        <v>1</v>
      </c>
      <c r="D22" s="327"/>
      <c r="E22" s="327"/>
      <c r="F22" s="327"/>
      <c r="G22" s="327"/>
      <c r="H22" s="327">
        <v>1</v>
      </c>
      <c r="I22" s="327"/>
      <c r="J22" s="327"/>
      <c r="K22" s="327"/>
      <c r="L22" s="327">
        <v>1</v>
      </c>
      <c r="M22" s="328"/>
      <c r="N22" s="329" t="s">
        <v>102</v>
      </c>
    </row>
    <row r="23" spans="1:14">
      <c r="A23" s="326">
        <v>40228</v>
      </c>
      <c r="B23" s="327"/>
      <c r="C23" s="327"/>
      <c r="D23" s="327"/>
      <c r="E23" s="327"/>
      <c r="F23" s="327"/>
      <c r="G23" s="327"/>
      <c r="H23" s="327"/>
      <c r="I23" s="327"/>
      <c r="J23" s="327"/>
      <c r="K23" s="327"/>
      <c r="L23" s="327"/>
      <c r="M23" s="328"/>
      <c r="N23" s="329"/>
    </row>
    <row r="24" spans="1:14">
      <c r="A24" s="326">
        <v>40229</v>
      </c>
      <c r="B24" s="327">
        <v>3</v>
      </c>
      <c r="C24" s="327"/>
      <c r="D24" s="327"/>
      <c r="E24" s="327"/>
      <c r="F24" s="327"/>
      <c r="G24" s="327"/>
      <c r="H24" s="327"/>
      <c r="I24" s="327"/>
      <c r="J24" s="327"/>
      <c r="K24" s="327"/>
      <c r="L24" s="327"/>
      <c r="M24" s="328"/>
      <c r="N24" s="329"/>
    </row>
    <row r="25" spans="1:14">
      <c r="A25" s="326">
        <v>40230</v>
      </c>
      <c r="B25" s="327">
        <v>5</v>
      </c>
      <c r="C25" s="327"/>
      <c r="D25" s="327"/>
      <c r="E25" s="327"/>
      <c r="F25" s="327"/>
      <c r="G25" s="327"/>
      <c r="H25" s="327"/>
      <c r="I25" s="327"/>
      <c r="J25" s="327"/>
      <c r="K25" s="327"/>
      <c r="L25" s="327"/>
      <c r="M25" s="328"/>
      <c r="N25" s="329"/>
    </row>
    <row r="26" spans="1:14">
      <c r="A26" s="326">
        <v>40231</v>
      </c>
      <c r="B26" s="327">
        <v>1</v>
      </c>
      <c r="C26" s="327"/>
      <c r="D26" s="327"/>
      <c r="E26" s="327"/>
      <c r="F26" s="327"/>
      <c r="G26" s="327"/>
      <c r="H26" s="327"/>
      <c r="I26" s="327"/>
      <c r="J26" s="327"/>
      <c r="K26" s="327"/>
      <c r="L26" s="327"/>
      <c r="M26" s="328"/>
      <c r="N26" s="329"/>
    </row>
    <row r="27" spans="1:14">
      <c r="A27" s="326">
        <v>40232</v>
      </c>
      <c r="B27" s="327">
        <v>2</v>
      </c>
      <c r="C27" s="327"/>
      <c r="D27" s="327"/>
      <c r="E27" s="327"/>
      <c r="F27" s="327"/>
      <c r="G27" s="327"/>
      <c r="H27" s="327">
        <v>2</v>
      </c>
      <c r="I27" s="327"/>
      <c r="J27" s="327"/>
      <c r="K27" s="327"/>
      <c r="L27" s="327"/>
      <c r="M27" s="328"/>
      <c r="N27" s="329"/>
    </row>
    <row r="28" spans="1:14">
      <c r="A28" s="326">
        <v>40233</v>
      </c>
      <c r="B28" s="327">
        <v>7</v>
      </c>
      <c r="C28" s="327"/>
      <c r="D28" s="327"/>
      <c r="E28" s="327"/>
      <c r="F28" s="327"/>
      <c r="G28" s="327"/>
      <c r="H28" s="327"/>
      <c r="I28" s="327"/>
      <c r="J28" s="327">
        <v>1</v>
      </c>
      <c r="K28" s="327"/>
      <c r="L28" s="327"/>
      <c r="M28" s="328"/>
      <c r="N28" s="329"/>
    </row>
    <row r="29" spans="1:14">
      <c r="A29" s="326">
        <v>40234</v>
      </c>
      <c r="B29" s="327">
        <v>2</v>
      </c>
      <c r="C29" s="327"/>
      <c r="D29" s="327"/>
      <c r="E29" s="327"/>
      <c r="F29" s="327"/>
      <c r="G29" s="327"/>
      <c r="H29" s="327"/>
      <c r="I29" s="327"/>
      <c r="J29" s="327"/>
      <c r="K29" s="327"/>
      <c r="L29" s="327"/>
      <c r="M29" s="328"/>
      <c r="N29" s="329"/>
    </row>
    <row r="30" spans="1:14">
      <c r="A30" s="326">
        <v>40235</v>
      </c>
      <c r="B30" s="327">
        <v>1</v>
      </c>
      <c r="C30" s="327"/>
      <c r="D30" s="327"/>
      <c r="E30" s="327"/>
      <c r="F30" s="327"/>
      <c r="G30" s="327"/>
      <c r="H30" s="327"/>
      <c r="I30" s="327"/>
      <c r="J30" s="327"/>
      <c r="K30" s="327"/>
      <c r="L30" s="327"/>
      <c r="M30" s="328"/>
      <c r="N30" s="329"/>
    </row>
    <row r="31" spans="1:14">
      <c r="A31" s="326">
        <v>40236</v>
      </c>
      <c r="B31" s="327">
        <v>5</v>
      </c>
      <c r="C31" s="327"/>
      <c r="D31" s="327"/>
      <c r="E31" s="327"/>
      <c r="F31" s="327"/>
      <c r="G31" s="327"/>
      <c r="H31" s="327"/>
      <c r="I31" s="327">
        <v>2</v>
      </c>
      <c r="J31" s="327"/>
      <c r="K31" s="327"/>
      <c r="L31" s="327"/>
      <c r="M31" s="328"/>
      <c r="N31" s="329"/>
    </row>
    <row r="32" spans="1:14">
      <c r="A32" s="326">
        <v>40237</v>
      </c>
      <c r="B32" s="327">
        <v>5</v>
      </c>
      <c r="C32" s="327"/>
      <c r="D32" s="327"/>
      <c r="E32" s="327">
        <v>1</v>
      </c>
      <c r="F32" s="327"/>
      <c r="G32" s="327"/>
      <c r="H32" s="327">
        <v>3</v>
      </c>
      <c r="I32" s="327"/>
      <c r="J32" s="327"/>
      <c r="K32" s="327"/>
      <c r="L32" s="327"/>
      <c r="M32" s="328"/>
      <c r="N32" s="329"/>
    </row>
    <row r="33" spans="1:14">
      <c r="A33" s="326">
        <v>40238</v>
      </c>
      <c r="B33" s="327">
        <v>3</v>
      </c>
      <c r="C33" s="327"/>
      <c r="D33" s="327"/>
      <c r="E33" s="327"/>
      <c r="F33" s="327"/>
      <c r="G33" s="327"/>
      <c r="H33" s="327">
        <v>1</v>
      </c>
      <c r="I33" s="327"/>
      <c r="J33" s="327"/>
      <c r="K33" s="327">
        <v>1</v>
      </c>
      <c r="L33" s="327"/>
      <c r="M33" s="328"/>
      <c r="N33" s="329"/>
    </row>
    <row r="34" spans="1:14">
      <c r="A34" s="326">
        <v>40239</v>
      </c>
      <c r="B34" s="327">
        <v>2</v>
      </c>
      <c r="C34" s="327">
        <v>1</v>
      </c>
      <c r="D34" s="327"/>
      <c r="E34" s="327">
        <v>1</v>
      </c>
      <c r="F34" s="327"/>
      <c r="G34" s="327"/>
      <c r="H34" s="327">
        <v>3</v>
      </c>
      <c r="I34" s="327"/>
      <c r="J34" s="327"/>
      <c r="K34" s="327"/>
      <c r="L34" s="327"/>
      <c r="M34" s="328"/>
      <c r="N34" s="329"/>
    </row>
    <row r="35" spans="1:14">
      <c r="A35" s="326">
        <v>40240</v>
      </c>
      <c r="B35" s="327">
        <v>4</v>
      </c>
      <c r="C35" s="327">
        <v>1</v>
      </c>
      <c r="D35" s="327"/>
      <c r="E35" s="327"/>
      <c r="F35" s="327"/>
      <c r="G35" s="327">
        <v>15</v>
      </c>
      <c r="H35" s="327">
        <v>2</v>
      </c>
      <c r="I35" s="327"/>
      <c r="J35" s="327"/>
      <c r="K35" s="327"/>
      <c r="L35" s="327"/>
      <c r="M35" s="328"/>
      <c r="N35" s="329"/>
    </row>
    <row r="36" spans="1:14">
      <c r="A36" s="326">
        <v>40241</v>
      </c>
      <c r="B36" s="327">
        <v>3</v>
      </c>
      <c r="C36" s="327"/>
      <c r="D36" s="327"/>
      <c r="E36" s="327"/>
      <c r="F36" s="327">
        <v>1</v>
      </c>
      <c r="G36" s="327">
        <v>138</v>
      </c>
      <c r="H36" s="327">
        <v>1</v>
      </c>
      <c r="I36" s="327"/>
      <c r="J36" s="327">
        <v>3</v>
      </c>
      <c r="K36" s="327"/>
      <c r="L36" s="327"/>
      <c r="M36" s="328"/>
      <c r="N36" s="329"/>
    </row>
    <row r="37" spans="1:14">
      <c r="A37" s="326">
        <v>40242</v>
      </c>
      <c r="B37" s="327">
        <v>6</v>
      </c>
      <c r="C37" s="327">
        <v>4</v>
      </c>
      <c r="D37" s="327">
        <v>3</v>
      </c>
      <c r="E37" s="327"/>
      <c r="F37" s="327">
        <v>1</v>
      </c>
      <c r="G37" s="327">
        <v>315</v>
      </c>
      <c r="H37" s="327">
        <v>3</v>
      </c>
      <c r="I37" s="327">
        <v>1</v>
      </c>
      <c r="J37" s="327">
        <v>1</v>
      </c>
      <c r="K37" s="327"/>
      <c r="L37" s="327"/>
      <c r="M37" s="328"/>
      <c r="N37" s="329"/>
    </row>
    <row r="38" spans="1:14">
      <c r="A38" s="326">
        <v>40243</v>
      </c>
      <c r="B38" s="327">
        <v>7</v>
      </c>
      <c r="C38" s="327"/>
      <c r="D38" s="327"/>
      <c r="E38" s="327"/>
      <c r="F38" s="327">
        <v>1</v>
      </c>
      <c r="G38" s="327">
        <v>334</v>
      </c>
      <c r="H38" s="327">
        <v>1</v>
      </c>
      <c r="I38" s="327"/>
      <c r="J38" s="327"/>
      <c r="K38" s="327"/>
      <c r="L38" s="327"/>
      <c r="M38" s="328"/>
      <c r="N38" s="329"/>
    </row>
    <row r="39" spans="1:14">
      <c r="A39" s="326">
        <v>40244</v>
      </c>
      <c r="B39" s="327">
        <v>11</v>
      </c>
      <c r="C39" s="327"/>
      <c r="D39" s="327">
        <v>4</v>
      </c>
      <c r="E39" s="327"/>
      <c r="F39" s="327"/>
      <c r="G39" s="327">
        <v>347</v>
      </c>
      <c r="H39" s="327">
        <v>1</v>
      </c>
      <c r="I39" s="327">
        <v>1</v>
      </c>
      <c r="J39" s="327"/>
      <c r="K39" s="327"/>
      <c r="L39" s="327"/>
      <c r="M39" s="328"/>
      <c r="N39" s="329"/>
    </row>
    <row r="40" spans="1:14">
      <c r="A40" s="326">
        <v>40245</v>
      </c>
      <c r="B40" s="327">
        <v>4</v>
      </c>
      <c r="C40" s="327">
        <v>7</v>
      </c>
      <c r="D40" s="327"/>
      <c r="E40" s="327"/>
      <c r="F40" s="327">
        <v>3</v>
      </c>
      <c r="G40" s="327">
        <v>229</v>
      </c>
      <c r="H40" s="327"/>
      <c r="I40" s="327">
        <v>1</v>
      </c>
      <c r="J40" s="327"/>
      <c r="K40" s="327">
        <v>1</v>
      </c>
      <c r="L40" s="327"/>
      <c r="M40" s="328"/>
      <c r="N40" s="329"/>
    </row>
    <row r="41" spans="1:14">
      <c r="A41" s="326">
        <v>40246</v>
      </c>
      <c r="B41" s="327">
        <v>3</v>
      </c>
      <c r="C41" s="327">
        <v>2</v>
      </c>
      <c r="D41" s="327"/>
      <c r="E41" s="327">
        <v>1</v>
      </c>
      <c r="F41" s="327"/>
      <c r="G41" s="327">
        <v>161</v>
      </c>
      <c r="H41" s="327"/>
      <c r="I41" s="327"/>
      <c r="J41" s="327"/>
      <c r="K41" s="327"/>
      <c r="L41" s="327"/>
      <c r="M41" s="328"/>
      <c r="N41" s="329"/>
    </row>
    <row r="42" spans="1:14">
      <c r="A42" s="326">
        <v>40247</v>
      </c>
      <c r="B42" s="327">
        <v>3</v>
      </c>
      <c r="C42" s="327">
        <v>2</v>
      </c>
      <c r="D42" s="327"/>
      <c r="E42" s="327"/>
      <c r="F42" s="327"/>
      <c r="G42" s="327">
        <v>230</v>
      </c>
      <c r="H42" s="327"/>
      <c r="I42" s="327"/>
      <c r="J42" s="327"/>
      <c r="K42" s="327"/>
      <c r="L42" s="327"/>
      <c r="M42" s="328"/>
      <c r="N42" s="329"/>
    </row>
    <row r="43" spans="1:14">
      <c r="A43" s="326">
        <v>40248</v>
      </c>
      <c r="B43" s="327">
        <v>6</v>
      </c>
      <c r="C43" s="327">
        <v>3</v>
      </c>
      <c r="D43" s="327"/>
      <c r="E43" s="327"/>
      <c r="F43" s="327"/>
      <c r="G43" s="327">
        <v>260</v>
      </c>
      <c r="H43" s="327">
        <v>1</v>
      </c>
      <c r="I43" s="327">
        <v>1</v>
      </c>
      <c r="J43" s="327"/>
      <c r="K43" s="327">
        <v>1</v>
      </c>
      <c r="L43" s="327"/>
      <c r="M43" s="328"/>
      <c r="N43" s="329"/>
    </row>
    <row r="44" spans="1:14">
      <c r="A44" s="326">
        <v>40249</v>
      </c>
      <c r="B44" s="327">
        <v>5</v>
      </c>
      <c r="C44" s="327">
        <v>8</v>
      </c>
      <c r="D44" s="327">
        <v>3</v>
      </c>
      <c r="E44" s="327"/>
      <c r="F44" s="327"/>
      <c r="G44" s="327">
        <v>260</v>
      </c>
      <c r="H44" s="327">
        <v>2</v>
      </c>
      <c r="I44" s="327"/>
      <c r="J44" s="327"/>
      <c r="K44" s="327"/>
      <c r="L44" s="327"/>
      <c r="M44" s="328"/>
      <c r="N44" s="329"/>
    </row>
    <row r="45" spans="1:14">
      <c r="A45" s="326">
        <v>40250</v>
      </c>
      <c r="B45" s="327">
        <v>2</v>
      </c>
      <c r="C45" s="327"/>
      <c r="D45" s="327"/>
      <c r="E45" s="327"/>
      <c r="F45" s="327"/>
      <c r="G45" s="327">
        <v>167</v>
      </c>
      <c r="H45" s="327">
        <v>2</v>
      </c>
      <c r="I45" s="327"/>
      <c r="J45" s="327"/>
      <c r="K45" s="327"/>
      <c r="L45" s="327"/>
      <c r="M45" s="328"/>
      <c r="N45" s="329"/>
    </row>
    <row r="46" spans="1:14">
      <c r="A46" s="326">
        <v>40251</v>
      </c>
      <c r="B46" s="327">
        <v>3</v>
      </c>
      <c r="C46" s="327">
        <v>1</v>
      </c>
      <c r="D46" s="327">
        <v>2</v>
      </c>
      <c r="E46" s="327"/>
      <c r="F46" s="327"/>
      <c r="G46" s="327">
        <v>203</v>
      </c>
      <c r="H46" s="327">
        <v>3</v>
      </c>
      <c r="I46" s="327"/>
      <c r="J46" s="327"/>
      <c r="K46" s="327"/>
      <c r="L46" s="327"/>
      <c r="M46" s="328"/>
      <c r="N46" s="329"/>
    </row>
    <row r="47" spans="1:14">
      <c r="A47" s="326">
        <v>40252</v>
      </c>
      <c r="B47" s="327">
        <v>4</v>
      </c>
      <c r="C47" s="327">
        <v>1</v>
      </c>
      <c r="D47" s="327">
        <v>3</v>
      </c>
      <c r="E47" s="327">
        <v>1</v>
      </c>
      <c r="F47" s="327"/>
      <c r="G47" s="327">
        <v>141</v>
      </c>
      <c r="H47" s="327">
        <v>8</v>
      </c>
      <c r="I47" s="327"/>
      <c r="J47" s="327"/>
      <c r="K47" s="327">
        <v>1</v>
      </c>
      <c r="L47" s="327"/>
      <c r="M47" s="328"/>
      <c r="N47" s="329"/>
    </row>
    <row r="48" spans="1:14">
      <c r="A48" s="326">
        <v>40253</v>
      </c>
      <c r="B48" s="327">
        <v>9</v>
      </c>
      <c r="C48" s="327">
        <v>3</v>
      </c>
      <c r="D48" s="327"/>
      <c r="E48" s="327"/>
      <c r="F48" s="327"/>
      <c r="G48" s="327">
        <v>188</v>
      </c>
      <c r="H48" s="327">
        <v>2</v>
      </c>
      <c r="I48" s="327"/>
      <c r="J48" s="327"/>
      <c r="K48" s="327"/>
      <c r="L48" s="327"/>
      <c r="M48" s="328"/>
      <c r="N48" s="329"/>
    </row>
    <row r="49" spans="1:14">
      <c r="A49" s="326">
        <v>40254</v>
      </c>
      <c r="B49" s="327">
        <v>3</v>
      </c>
      <c r="C49" s="327">
        <v>4</v>
      </c>
      <c r="D49" s="327"/>
      <c r="E49" s="327"/>
      <c r="F49" s="327"/>
      <c r="G49" s="327">
        <v>354</v>
      </c>
      <c r="H49" s="327">
        <v>4</v>
      </c>
      <c r="I49" s="327"/>
      <c r="J49" s="327">
        <v>2</v>
      </c>
      <c r="K49" s="327">
        <v>1</v>
      </c>
      <c r="L49" s="327"/>
      <c r="M49" s="328"/>
      <c r="N49" s="329"/>
    </row>
    <row r="50" spans="1:14">
      <c r="A50" s="326">
        <v>40255</v>
      </c>
      <c r="B50" s="327">
        <v>8</v>
      </c>
      <c r="C50" s="327">
        <v>4</v>
      </c>
      <c r="D50" s="327"/>
      <c r="E50" s="327"/>
      <c r="F50" s="327"/>
      <c r="G50" s="327">
        <v>297</v>
      </c>
      <c r="H50" s="327">
        <v>1</v>
      </c>
      <c r="I50" s="327"/>
      <c r="J50" s="327"/>
      <c r="K50" s="327">
        <v>2</v>
      </c>
      <c r="L50" s="327"/>
      <c r="M50" s="328"/>
      <c r="N50" s="329"/>
    </row>
    <row r="51" spans="1:14">
      <c r="A51" s="326">
        <v>40256</v>
      </c>
      <c r="B51" s="327">
        <v>13</v>
      </c>
      <c r="C51" s="327">
        <v>2</v>
      </c>
      <c r="D51" s="327"/>
      <c r="E51" s="327"/>
      <c r="F51" s="327"/>
      <c r="G51" s="327">
        <v>259</v>
      </c>
      <c r="H51" s="327"/>
      <c r="I51" s="327"/>
      <c r="J51" s="327">
        <v>1</v>
      </c>
      <c r="K51" s="327">
        <v>5</v>
      </c>
      <c r="L51" s="327"/>
      <c r="M51" s="328"/>
      <c r="N51" s="329"/>
    </row>
    <row r="52" spans="1:14">
      <c r="A52" s="326">
        <v>40257</v>
      </c>
      <c r="B52" s="327">
        <v>10</v>
      </c>
      <c r="C52" s="327">
        <v>3</v>
      </c>
      <c r="D52" s="327">
        <v>1</v>
      </c>
      <c r="E52" s="327"/>
      <c r="F52" s="327"/>
      <c r="G52" s="327">
        <v>357</v>
      </c>
      <c r="H52" s="327"/>
      <c r="I52" s="327"/>
      <c r="J52" s="327">
        <v>1</v>
      </c>
      <c r="K52" s="327"/>
      <c r="L52" s="327"/>
      <c r="M52" s="328"/>
      <c r="N52" s="329"/>
    </row>
    <row r="53" spans="1:14">
      <c r="A53" s="326">
        <v>40258</v>
      </c>
      <c r="B53" s="327">
        <v>17</v>
      </c>
      <c r="C53" s="327">
        <v>3</v>
      </c>
      <c r="D53" s="327">
        <v>1</v>
      </c>
      <c r="E53" s="327"/>
      <c r="F53" s="327"/>
      <c r="G53" s="327">
        <v>551</v>
      </c>
      <c r="H53" s="327">
        <v>2</v>
      </c>
      <c r="I53" s="327"/>
      <c r="J53" s="327">
        <v>1</v>
      </c>
      <c r="K53" s="327"/>
      <c r="L53" s="327"/>
      <c r="M53" s="328"/>
      <c r="N53" s="329"/>
    </row>
    <row r="54" spans="1:14">
      <c r="A54" s="326">
        <v>40259</v>
      </c>
      <c r="B54" s="327">
        <v>6</v>
      </c>
      <c r="C54" s="327">
        <v>3</v>
      </c>
      <c r="D54" s="327">
        <v>3</v>
      </c>
      <c r="E54" s="327"/>
      <c r="F54" s="327"/>
      <c r="G54" s="327">
        <v>493</v>
      </c>
      <c r="H54" s="327">
        <v>4</v>
      </c>
      <c r="I54" s="327"/>
      <c r="J54" s="327"/>
      <c r="K54" s="327"/>
      <c r="L54" s="327"/>
      <c r="M54" s="328"/>
      <c r="N54" s="329"/>
    </row>
    <row r="55" spans="1:14">
      <c r="A55" s="326">
        <v>40260</v>
      </c>
      <c r="B55" s="327">
        <v>11</v>
      </c>
      <c r="C55" s="327">
        <v>8</v>
      </c>
      <c r="D55" s="327">
        <v>2</v>
      </c>
      <c r="E55" s="327"/>
      <c r="F55" s="327">
        <v>1</v>
      </c>
      <c r="G55" s="327">
        <v>382</v>
      </c>
      <c r="H55" s="327"/>
      <c r="I55" s="327"/>
      <c r="J55" s="327"/>
      <c r="K55" s="327"/>
      <c r="L55" s="327"/>
      <c r="M55" s="328"/>
      <c r="N55" s="329"/>
    </row>
    <row r="56" spans="1:14">
      <c r="A56" s="326">
        <v>40261</v>
      </c>
      <c r="B56" s="327">
        <v>9</v>
      </c>
      <c r="C56" s="327">
        <v>3</v>
      </c>
      <c r="D56" s="327"/>
      <c r="E56" s="327"/>
      <c r="F56" s="327"/>
      <c r="G56" s="327">
        <v>567</v>
      </c>
      <c r="H56" s="327"/>
      <c r="I56" s="327"/>
      <c r="J56" s="327"/>
      <c r="K56" s="327"/>
      <c r="L56" s="327"/>
      <c r="M56" s="328"/>
      <c r="N56" s="329"/>
    </row>
    <row r="57" spans="1:14">
      <c r="A57" s="326">
        <v>40262</v>
      </c>
      <c r="B57" s="327">
        <v>11</v>
      </c>
      <c r="C57" s="327">
        <v>2</v>
      </c>
      <c r="D57" s="327"/>
      <c r="E57" s="327"/>
      <c r="F57" s="327"/>
      <c r="G57" s="327">
        <v>547</v>
      </c>
      <c r="H57" s="327"/>
      <c r="I57" s="327"/>
      <c r="J57" s="327"/>
      <c r="K57" s="327"/>
      <c r="L57" s="327"/>
      <c r="M57" s="328"/>
      <c r="N57" s="329"/>
    </row>
    <row r="58" spans="1:14">
      <c r="A58" s="326">
        <v>40263</v>
      </c>
      <c r="B58" s="327">
        <v>5</v>
      </c>
      <c r="C58" s="327">
        <v>2</v>
      </c>
      <c r="D58" s="327"/>
      <c r="E58" s="327"/>
      <c r="F58" s="327"/>
      <c r="G58" s="327">
        <v>438</v>
      </c>
      <c r="H58" s="327"/>
      <c r="I58" s="327"/>
      <c r="J58" s="327"/>
      <c r="K58" s="327"/>
      <c r="L58" s="327"/>
      <c r="M58" s="328"/>
      <c r="N58" s="329"/>
    </row>
    <row r="59" spans="1:14">
      <c r="A59" s="326">
        <v>40264</v>
      </c>
      <c r="B59" s="327">
        <v>9</v>
      </c>
      <c r="C59" s="327">
        <v>2</v>
      </c>
      <c r="D59" s="327"/>
      <c r="E59" s="327"/>
      <c r="F59" s="327">
        <v>1</v>
      </c>
      <c r="G59" s="327">
        <v>149</v>
      </c>
      <c r="H59" s="327"/>
      <c r="I59" s="327"/>
      <c r="J59" s="327"/>
      <c r="K59" s="327"/>
      <c r="L59" s="327"/>
      <c r="M59" s="328"/>
      <c r="N59" s="329"/>
    </row>
    <row r="60" spans="1:14">
      <c r="A60" s="326">
        <v>40265</v>
      </c>
      <c r="B60" s="327">
        <v>10</v>
      </c>
      <c r="C60" s="327">
        <v>1</v>
      </c>
      <c r="D60" s="327"/>
      <c r="E60" s="327"/>
      <c r="F60" s="327"/>
      <c r="G60" s="327">
        <v>697</v>
      </c>
      <c r="H60" s="327">
        <v>2</v>
      </c>
      <c r="I60" s="327"/>
      <c r="J60" s="327"/>
      <c r="K60" s="327"/>
      <c r="L60" s="327"/>
      <c r="M60" s="328"/>
      <c r="N60" s="329"/>
    </row>
    <row r="61" spans="1:14">
      <c r="A61" s="326">
        <v>40266</v>
      </c>
      <c r="B61" s="327">
        <v>2</v>
      </c>
      <c r="C61" s="327">
        <v>1</v>
      </c>
      <c r="D61" s="327"/>
      <c r="E61" s="327"/>
      <c r="F61" s="327"/>
      <c r="G61" s="327">
        <v>174</v>
      </c>
      <c r="H61" s="327">
        <v>1</v>
      </c>
      <c r="I61" s="327"/>
      <c r="J61" s="327"/>
      <c r="K61" s="327"/>
      <c r="L61" s="327"/>
      <c r="M61" s="328"/>
      <c r="N61" s="329"/>
    </row>
    <row r="62" spans="1:14">
      <c r="A62" s="326">
        <v>40267</v>
      </c>
      <c r="B62" s="327">
        <v>5</v>
      </c>
      <c r="C62" s="327">
        <v>2</v>
      </c>
      <c r="D62" s="327">
        <v>1</v>
      </c>
      <c r="E62" s="327"/>
      <c r="F62" s="327"/>
      <c r="G62" s="327">
        <v>836</v>
      </c>
      <c r="H62" s="327">
        <v>1</v>
      </c>
      <c r="I62" s="327"/>
      <c r="J62" s="327"/>
      <c r="K62" s="327"/>
      <c r="L62" s="327"/>
      <c r="M62" s="328"/>
      <c r="N62" s="329"/>
    </row>
    <row r="63" spans="1:14">
      <c r="A63" s="326">
        <v>40268</v>
      </c>
      <c r="B63" s="327">
        <v>3</v>
      </c>
      <c r="C63" s="327"/>
      <c r="D63" s="327"/>
      <c r="E63" s="327"/>
      <c r="F63" s="327"/>
      <c r="G63" s="327">
        <v>535</v>
      </c>
      <c r="H63" s="327">
        <v>1</v>
      </c>
      <c r="I63" s="327"/>
      <c r="J63" s="327"/>
      <c r="K63" s="327"/>
      <c r="L63" s="327"/>
      <c r="M63" s="328"/>
      <c r="N63" s="329"/>
    </row>
    <row r="64" spans="1:14">
      <c r="A64" s="326">
        <v>40269</v>
      </c>
      <c r="B64" s="327">
        <v>6</v>
      </c>
      <c r="C64" s="327">
        <v>2</v>
      </c>
      <c r="D64" s="327"/>
      <c r="E64" s="327">
        <v>1</v>
      </c>
      <c r="F64" s="327"/>
      <c r="G64" s="327">
        <v>477</v>
      </c>
      <c r="H64" s="327"/>
      <c r="I64" s="327"/>
      <c r="J64" s="327"/>
      <c r="K64" s="327"/>
      <c r="L64" s="327"/>
      <c r="M64" s="328"/>
      <c r="N64" s="329"/>
    </row>
    <row r="65" spans="1:14">
      <c r="A65" s="326">
        <v>40270</v>
      </c>
      <c r="B65" s="327"/>
      <c r="C65" s="327">
        <v>5</v>
      </c>
      <c r="D65" s="327"/>
      <c r="E65" s="327"/>
      <c r="F65" s="327"/>
      <c r="G65" s="327">
        <v>194</v>
      </c>
      <c r="H65" s="327"/>
      <c r="I65" s="327"/>
      <c r="J65" s="327"/>
      <c r="K65" s="327"/>
      <c r="L65" s="327"/>
      <c r="M65" s="328"/>
      <c r="N65" s="329"/>
    </row>
    <row r="66" spans="1:14">
      <c r="A66" s="326">
        <v>40271</v>
      </c>
      <c r="B66" s="327"/>
      <c r="C66" s="327"/>
      <c r="D66" s="327"/>
      <c r="E66" s="327"/>
      <c r="F66" s="327"/>
      <c r="G66" s="327">
        <v>76</v>
      </c>
      <c r="H66" s="327"/>
      <c r="I66" s="327"/>
      <c r="J66" s="327"/>
      <c r="K66" s="327"/>
      <c r="L66" s="327"/>
      <c r="M66" s="328"/>
      <c r="N66" s="329"/>
    </row>
    <row r="67" spans="1:14">
      <c r="A67" s="326">
        <v>40272</v>
      </c>
      <c r="B67" s="327">
        <v>2</v>
      </c>
      <c r="C67" s="327">
        <v>1</v>
      </c>
      <c r="D67" s="327"/>
      <c r="E67" s="327"/>
      <c r="F67" s="327"/>
      <c r="G67" s="327">
        <v>94</v>
      </c>
      <c r="H67" s="327"/>
      <c r="I67" s="327"/>
      <c r="J67" s="327"/>
      <c r="K67" s="327"/>
      <c r="L67" s="327"/>
      <c r="M67" s="328"/>
      <c r="N67" s="329"/>
    </row>
    <row r="68" spans="1:14">
      <c r="A68" s="326">
        <v>40273</v>
      </c>
      <c r="B68" s="327"/>
      <c r="C68" s="327"/>
      <c r="D68" s="327">
        <v>1</v>
      </c>
      <c r="E68" s="327"/>
      <c r="F68" s="327"/>
      <c r="G68" s="327">
        <v>63</v>
      </c>
      <c r="H68" s="327"/>
      <c r="I68" s="327"/>
      <c r="J68" s="327"/>
      <c r="K68" s="327"/>
      <c r="L68" s="327"/>
      <c r="M68" s="328"/>
      <c r="N68" s="329"/>
    </row>
    <row r="69" spans="1:14">
      <c r="A69" s="326">
        <v>40274</v>
      </c>
      <c r="B69" s="327">
        <v>3</v>
      </c>
      <c r="C69" s="327"/>
      <c r="D69" s="327"/>
      <c r="E69" s="327"/>
      <c r="F69" s="327"/>
      <c r="G69" s="327">
        <v>85</v>
      </c>
      <c r="H69" s="327"/>
      <c r="I69" s="327"/>
      <c r="J69" s="327"/>
      <c r="K69" s="327"/>
      <c r="L69" s="327"/>
      <c r="M69" s="328"/>
      <c r="N69" s="329"/>
    </row>
    <row r="70" spans="1:14">
      <c r="A70" s="326">
        <v>40275</v>
      </c>
      <c r="B70" s="327">
        <v>1</v>
      </c>
      <c r="C70" s="327">
        <v>1</v>
      </c>
      <c r="D70" s="327"/>
      <c r="E70" s="327"/>
      <c r="F70" s="327"/>
      <c r="G70" s="327">
        <v>118</v>
      </c>
      <c r="H70" s="327"/>
      <c r="I70" s="327"/>
      <c r="J70" s="327"/>
      <c r="K70" s="327">
        <v>1</v>
      </c>
      <c r="L70" s="327"/>
      <c r="M70" s="328"/>
      <c r="N70" s="329"/>
    </row>
    <row r="71" spans="1:14">
      <c r="A71" s="326">
        <v>40276</v>
      </c>
      <c r="B71" s="327">
        <v>1</v>
      </c>
      <c r="C71" s="327">
        <v>2</v>
      </c>
      <c r="D71" s="327"/>
      <c r="E71" s="327"/>
      <c r="F71" s="327"/>
      <c r="G71" s="327">
        <v>173</v>
      </c>
      <c r="H71" s="327"/>
      <c r="I71" s="327"/>
      <c r="J71" s="327"/>
      <c r="K71" s="327"/>
      <c r="L71" s="327"/>
      <c r="M71" s="328"/>
      <c r="N71" s="329"/>
    </row>
    <row r="72" spans="1:14">
      <c r="A72" s="326">
        <v>40277</v>
      </c>
      <c r="B72" s="327">
        <v>3</v>
      </c>
      <c r="C72" s="327"/>
      <c r="D72" s="327"/>
      <c r="E72" s="327"/>
      <c r="F72" s="327"/>
      <c r="G72" s="327">
        <v>208</v>
      </c>
      <c r="H72" s="327"/>
      <c r="I72" s="327"/>
      <c r="J72" s="327"/>
      <c r="K72" s="327">
        <v>1</v>
      </c>
      <c r="L72" s="327"/>
      <c r="M72" s="328"/>
      <c r="N72" s="329"/>
    </row>
    <row r="73" spans="1:14">
      <c r="A73" s="326">
        <v>40278</v>
      </c>
      <c r="B73" s="327">
        <v>1</v>
      </c>
      <c r="C73" s="327">
        <v>1</v>
      </c>
      <c r="D73" s="327"/>
      <c r="E73" s="327"/>
      <c r="F73" s="327"/>
      <c r="G73" s="327">
        <v>340</v>
      </c>
      <c r="H73" s="327"/>
      <c r="I73" s="327"/>
      <c r="J73" s="327"/>
      <c r="K73" s="327"/>
      <c r="L73" s="327"/>
      <c r="M73" s="328"/>
      <c r="N73" s="329"/>
    </row>
    <row r="74" spans="1:14">
      <c r="A74" s="326">
        <v>40279</v>
      </c>
      <c r="B74" s="327">
        <v>6</v>
      </c>
      <c r="C74" s="327">
        <v>1</v>
      </c>
      <c r="D74" s="327"/>
      <c r="E74" s="327"/>
      <c r="F74" s="327"/>
      <c r="G74" s="327">
        <v>491</v>
      </c>
      <c r="H74" s="327">
        <v>7</v>
      </c>
      <c r="I74" s="327"/>
      <c r="J74" s="327"/>
      <c r="K74" s="327"/>
      <c r="L74" s="327"/>
      <c r="M74" s="328"/>
      <c r="N74" s="329"/>
    </row>
    <row r="75" spans="1:14">
      <c r="A75" s="326">
        <v>40280</v>
      </c>
      <c r="B75" s="327">
        <v>6</v>
      </c>
      <c r="C75" s="327"/>
      <c r="D75" s="327"/>
      <c r="E75" s="327"/>
      <c r="F75" s="327"/>
      <c r="G75" s="327">
        <v>1119</v>
      </c>
      <c r="H75" s="327"/>
      <c r="I75" s="327"/>
      <c r="J75" s="327"/>
      <c r="K75" s="327">
        <v>2</v>
      </c>
      <c r="L75" s="327"/>
      <c r="M75" s="328"/>
      <c r="N75" s="329"/>
    </row>
    <row r="76" spans="1:14">
      <c r="A76" s="326">
        <v>40281</v>
      </c>
      <c r="B76" s="327">
        <v>5</v>
      </c>
      <c r="C76" s="327">
        <v>1</v>
      </c>
      <c r="D76" s="327">
        <v>2</v>
      </c>
      <c r="E76" s="327"/>
      <c r="F76" s="327"/>
      <c r="G76" s="327">
        <v>629</v>
      </c>
      <c r="H76" s="327">
        <v>1</v>
      </c>
      <c r="I76" s="327"/>
      <c r="J76" s="327">
        <v>1</v>
      </c>
      <c r="K76" s="327"/>
      <c r="L76" s="327"/>
      <c r="M76" s="328"/>
      <c r="N76" s="329"/>
    </row>
    <row r="77" spans="1:14">
      <c r="A77" s="326">
        <v>40282</v>
      </c>
      <c r="B77" s="327">
        <v>4</v>
      </c>
      <c r="C77" s="327">
        <v>2</v>
      </c>
      <c r="D77" s="327">
        <v>3</v>
      </c>
      <c r="E77" s="327"/>
      <c r="F77" s="327"/>
      <c r="G77" s="327">
        <v>490</v>
      </c>
      <c r="H77" s="327">
        <v>4</v>
      </c>
      <c r="I77" s="327"/>
      <c r="J77" s="327"/>
      <c r="K77" s="327">
        <v>1</v>
      </c>
      <c r="L77" s="327"/>
      <c r="M77" s="328"/>
      <c r="N77" s="329"/>
    </row>
    <row r="78" spans="1:14">
      <c r="A78" s="326">
        <v>40283</v>
      </c>
      <c r="B78" s="327">
        <v>6</v>
      </c>
      <c r="C78" s="327">
        <v>3</v>
      </c>
      <c r="D78" s="327">
        <v>2</v>
      </c>
      <c r="E78" s="327"/>
      <c r="F78" s="327"/>
      <c r="G78" s="327">
        <v>923</v>
      </c>
      <c r="H78" s="327">
        <v>4</v>
      </c>
      <c r="I78" s="327"/>
      <c r="J78" s="327"/>
      <c r="K78" s="327"/>
      <c r="L78" s="327"/>
      <c r="M78" s="328"/>
      <c r="N78" s="329"/>
    </row>
    <row r="79" spans="1:14">
      <c r="A79" s="326">
        <v>40284</v>
      </c>
      <c r="B79" s="327">
        <v>10</v>
      </c>
      <c r="C79" s="327"/>
      <c r="D79" s="327">
        <v>1</v>
      </c>
      <c r="E79" s="327">
        <v>1</v>
      </c>
      <c r="F79" s="327"/>
      <c r="G79" s="327">
        <v>788</v>
      </c>
      <c r="H79" s="327">
        <v>4</v>
      </c>
      <c r="I79" s="327"/>
      <c r="J79" s="327"/>
      <c r="K79" s="327"/>
      <c r="L79" s="327"/>
      <c r="M79" s="328"/>
      <c r="N79" s="329"/>
    </row>
    <row r="80" spans="1:14">
      <c r="A80" s="326">
        <v>40285</v>
      </c>
      <c r="B80" s="327">
        <v>12</v>
      </c>
      <c r="C80" s="327">
        <v>6</v>
      </c>
      <c r="D80" s="327">
        <v>5</v>
      </c>
      <c r="E80" s="327"/>
      <c r="F80" s="327"/>
      <c r="G80" s="327">
        <v>1077</v>
      </c>
      <c r="H80" s="327">
        <v>6</v>
      </c>
      <c r="I80" s="327"/>
      <c r="J80" s="327"/>
      <c r="K80" s="327"/>
      <c r="L80" s="327"/>
      <c r="M80" s="328"/>
      <c r="N80" s="329"/>
    </row>
    <row r="81" spans="1:16">
      <c r="A81" s="326">
        <v>40286</v>
      </c>
      <c r="B81" s="327">
        <v>7</v>
      </c>
      <c r="C81" s="327">
        <v>9</v>
      </c>
      <c r="D81" s="327"/>
      <c r="E81" s="327"/>
      <c r="F81" s="327"/>
      <c r="G81" s="327">
        <v>441</v>
      </c>
      <c r="H81" s="327">
        <v>3</v>
      </c>
      <c r="I81" s="327"/>
      <c r="J81" s="327"/>
      <c r="K81" s="327"/>
      <c r="L81" s="327"/>
      <c r="M81" s="328"/>
      <c r="N81" s="329"/>
    </row>
    <row r="82" spans="1:16">
      <c r="A82" s="326">
        <v>40287</v>
      </c>
      <c r="B82" s="327">
        <v>9</v>
      </c>
      <c r="C82" s="327">
        <v>7</v>
      </c>
      <c r="D82" s="327">
        <v>3</v>
      </c>
      <c r="E82" s="327">
        <v>1</v>
      </c>
      <c r="F82" s="327"/>
      <c r="G82" s="327">
        <v>795</v>
      </c>
      <c r="H82" s="327">
        <v>2</v>
      </c>
      <c r="I82" s="327"/>
      <c r="J82" s="327"/>
      <c r="K82" s="327"/>
      <c r="L82" s="327"/>
      <c r="M82" s="328">
        <v>1</v>
      </c>
      <c r="N82" s="329"/>
    </row>
    <row r="83" spans="1:16">
      <c r="A83" s="326">
        <v>40288</v>
      </c>
      <c r="B83" s="327">
        <v>8</v>
      </c>
      <c r="C83" s="327">
        <v>1</v>
      </c>
      <c r="D83" s="327"/>
      <c r="E83" s="327"/>
      <c r="F83" s="327"/>
      <c r="G83" s="327">
        <v>438</v>
      </c>
      <c r="H83" s="327">
        <v>6</v>
      </c>
      <c r="I83" s="327"/>
      <c r="J83" s="327"/>
      <c r="K83" s="327"/>
      <c r="L83" s="327"/>
      <c r="M83" s="328"/>
      <c r="N83" s="329"/>
    </row>
    <row r="84" spans="1:16">
      <c r="A84" s="326">
        <v>40289</v>
      </c>
      <c r="B84" s="327">
        <v>6</v>
      </c>
      <c r="C84" s="327">
        <v>7</v>
      </c>
      <c r="D84" s="327"/>
      <c r="E84" s="327"/>
      <c r="F84" s="327"/>
      <c r="G84" s="327">
        <v>227</v>
      </c>
      <c r="H84" s="327">
        <v>5</v>
      </c>
      <c r="I84" s="327"/>
      <c r="J84" s="327"/>
      <c r="K84" s="327"/>
      <c r="L84" s="327"/>
      <c r="M84" s="328"/>
      <c r="N84" s="329"/>
    </row>
    <row r="85" spans="1:16">
      <c r="A85" s="326">
        <v>40290</v>
      </c>
      <c r="B85" s="327">
        <v>6</v>
      </c>
      <c r="C85" s="327">
        <v>8</v>
      </c>
      <c r="D85" s="327">
        <v>2</v>
      </c>
      <c r="E85" s="327"/>
      <c r="F85" s="327"/>
      <c r="G85" s="327">
        <v>157</v>
      </c>
      <c r="H85" s="327">
        <v>14</v>
      </c>
      <c r="I85" s="327"/>
      <c r="J85" s="327"/>
      <c r="K85" s="327"/>
      <c r="L85" s="327"/>
      <c r="M85" s="328"/>
      <c r="N85" s="329"/>
    </row>
    <row r="86" spans="1:16">
      <c r="A86" s="326">
        <v>40291</v>
      </c>
      <c r="B86" s="327">
        <v>9</v>
      </c>
      <c r="C86" s="327">
        <v>4</v>
      </c>
      <c r="D86" s="327">
        <v>2</v>
      </c>
      <c r="E86" s="327"/>
      <c r="F86" s="327"/>
      <c r="G86" s="327">
        <v>142</v>
      </c>
      <c r="H86" s="327">
        <v>7</v>
      </c>
      <c r="I86" s="327"/>
      <c r="J86" s="327"/>
      <c r="K86" s="327"/>
      <c r="L86" s="327"/>
      <c r="M86" s="328"/>
      <c r="N86" s="329"/>
    </row>
    <row r="87" spans="1:16">
      <c r="A87" s="326">
        <v>40292</v>
      </c>
      <c r="B87" s="327">
        <v>8</v>
      </c>
      <c r="C87" s="327">
        <v>2</v>
      </c>
      <c r="D87" s="327">
        <v>2</v>
      </c>
      <c r="E87" s="327"/>
      <c r="F87" s="327"/>
      <c r="G87" s="327">
        <v>100</v>
      </c>
      <c r="H87" s="327">
        <v>5</v>
      </c>
      <c r="I87" s="327"/>
      <c r="J87" s="327">
        <v>1</v>
      </c>
      <c r="K87" s="327"/>
      <c r="L87" s="327"/>
      <c r="M87" s="328"/>
      <c r="N87" s="329"/>
    </row>
    <row r="88" spans="1:16">
      <c r="A88" s="326">
        <v>40293</v>
      </c>
      <c r="B88" s="327">
        <v>5</v>
      </c>
      <c r="C88" s="327">
        <v>1</v>
      </c>
      <c r="D88" s="327"/>
      <c r="E88" s="327"/>
      <c r="F88" s="327"/>
      <c r="G88" s="327">
        <v>61</v>
      </c>
      <c r="H88" s="327">
        <v>9</v>
      </c>
      <c r="I88" s="327"/>
      <c r="J88" s="327"/>
      <c r="K88" s="327"/>
      <c r="L88" s="327"/>
      <c r="M88" s="328"/>
      <c r="N88" s="329"/>
    </row>
    <row r="89" spans="1:16">
      <c r="A89" s="326">
        <v>40294</v>
      </c>
      <c r="B89" s="327">
        <v>3</v>
      </c>
      <c r="C89" s="327">
        <v>8</v>
      </c>
      <c r="D89" s="327">
        <v>3</v>
      </c>
      <c r="E89" s="327"/>
      <c r="F89" s="327"/>
      <c r="G89" s="327">
        <v>101</v>
      </c>
      <c r="H89" s="327">
        <v>6</v>
      </c>
      <c r="I89" s="327"/>
      <c r="J89" s="327"/>
      <c r="K89" s="327">
        <v>1</v>
      </c>
      <c r="L89" s="327"/>
      <c r="M89" s="328"/>
      <c r="N89" s="329"/>
    </row>
    <row r="90" spans="1:16">
      <c r="A90" s="326">
        <v>40295</v>
      </c>
      <c r="B90" s="327"/>
      <c r="C90" s="327"/>
      <c r="D90" s="327"/>
      <c r="E90" s="327"/>
      <c r="F90" s="327"/>
      <c r="G90" s="327"/>
      <c r="H90" s="327"/>
      <c r="I90" s="327"/>
      <c r="J90" s="327"/>
      <c r="K90" s="327"/>
      <c r="L90" s="327"/>
      <c r="M90" s="328"/>
      <c r="N90" s="329"/>
    </row>
    <row r="91" spans="1:16">
      <c r="A91" s="326">
        <v>40296</v>
      </c>
      <c r="B91" s="327">
        <v>2</v>
      </c>
      <c r="C91" s="327">
        <v>2</v>
      </c>
      <c r="D91" s="327"/>
      <c r="E91" s="327"/>
      <c r="F91" s="327"/>
      <c r="G91" s="327">
        <v>60</v>
      </c>
      <c r="H91" s="327">
        <v>5</v>
      </c>
      <c r="I91" s="327"/>
      <c r="J91" s="327"/>
      <c r="K91" s="327"/>
      <c r="L91" s="327"/>
      <c r="M91" s="328">
        <v>11</v>
      </c>
      <c r="N91" s="329"/>
    </row>
    <row r="92" spans="1:16">
      <c r="A92" s="326">
        <v>40297</v>
      </c>
      <c r="B92" s="327"/>
      <c r="C92" s="327"/>
      <c r="D92" s="327"/>
      <c r="E92" s="327"/>
      <c r="F92" s="327"/>
      <c r="G92" s="327"/>
      <c r="H92" s="327"/>
      <c r="I92" s="327"/>
      <c r="J92" s="327"/>
      <c r="K92" s="327"/>
      <c r="L92" s="327"/>
      <c r="M92" s="328"/>
      <c r="N92" s="329"/>
    </row>
    <row r="93" spans="1:16" ht="13.5" thickBot="1">
      <c r="A93" s="330">
        <v>40298</v>
      </c>
      <c r="B93" s="331"/>
      <c r="C93" s="331"/>
      <c r="D93" s="331"/>
      <c r="E93" s="331"/>
      <c r="F93" s="331"/>
      <c r="G93" s="331"/>
      <c r="H93" s="331"/>
      <c r="I93" s="331"/>
      <c r="J93" s="331"/>
      <c r="K93" s="331"/>
      <c r="L93" s="331"/>
      <c r="M93" s="332"/>
      <c r="N93" s="333"/>
    </row>
    <row r="94" spans="1:16">
      <c r="A94" s="334" t="s">
        <v>103</v>
      </c>
      <c r="B94" s="335">
        <f>SUM(B4:B93)</f>
        <v>382</v>
      </c>
      <c r="C94" s="335">
        <f t="shared" ref="C94:L94" si="0">SUM(C4:C93)</f>
        <v>161</v>
      </c>
      <c r="D94" s="335">
        <f t="shared" si="0"/>
        <v>50</v>
      </c>
      <c r="E94" s="335">
        <f t="shared" si="0"/>
        <v>9</v>
      </c>
      <c r="F94" s="335">
        <f t="shared" si="0"/>
        <v>9</v>
      </c>
      <c r="G94" s="335">
        <f t="shared" si="0"/>
        <v>19491</v>
      </c>
      <c r="H94" s="335">
        <f t="shared" si="0"/>
        <v>140</v>
      </c>
      <c r="I94" s="335">
        <f t="shared" si="0"/>
        <v>6</v>
      </c>
      <c r="J94" s="335">
        <f t="shared" si="0"/>
        <v>13</v>
      </c>
      <c r="K94" s="335">
        <f t="shared" si="0"/>
        <v>18</v>
      </c>
      <c r="L94" s="335">
        <f t="shared" si="0"/>
        <v>1</v>
      </c>
      <c r="M94" s="336">
        <v>12</v>
      </c>
      <c r="N94" s="337"/>
      <c r="O94" s="338"/>
      <c r="P94" s="338"/>
    </row>
  </sheetData>
  <mergeCells count="1">
    <mergeCell ref="B2:L2"/>
  </mergeCells>
  <pageMargins left="0.25" right="0.25" top="0.5" bottom="0.5" header="0.5" footer="0.5"/>
  <pageSetup scale="85" orientation="landscape" horizontalDpi="300" verticalDpi="300" r:id="rId1"/>
  <headerFooter alignWithMargins="0">
    <oddHeader>&amp;A</oddHeader>
    <oddFooter>&amp;Z&amp;F&amp;RPage &amp;P</oddFooter>
  </headerFooter>
  <rowBreaks count="1" manualBreakCount="1">
    <brk id="47" max="13" man="1"/>
  </rowBreaks>
</worksheet>
</file>

<file path=xl/worksheets/sheet10.xml><?xml version="1.0" encoding="utf-8"?>
<worksheet xmlns="http://schemas.openxmlformats.org/spreadsheetml/2006/main" xmlns:r="http://schemas.openxmlformats.org/officeDocument/2006/relationships">
  <sheetPr>
    <pageSetUpPr fitToPage="1"/>
  </sheetPr>
  <dimension ref="A1:AD61"/>
  <sheetViews>
    <sheetView workbookViewId="0">
      <selection activeCell="M4" sqref="M4"/>
    </sheetView>
  </sheetViews>
  <sheetFormatPr defaultColWidth="8.85546875" defaultRowHeight="12.75"/>
  <cols>
    <col min="1" max="1" width="13.85546875" style="386" customWidth="1"/>
    <col min="2" max="2" width="37.85546875" style="386" customWidth="1"/>
    <col min="3" max="3" width="2.85546875" style="386" customWidth="1"/>
    <col min="4" max="4" width="8.42578125" style="386" customWidth="1"/>
    <col min="5" max="5" width="10.85546875" style="386" customWidth="1"/>
    <col min="6" max="6" width="11.5703125" style="386" customWidth="1"/>
    <col min="7" max="7" width="13.28515625" style="386" customWidth="1"/>
    <col min="8" max="8" width="11.42578125" style="386" customWidth="1"/>
    <col min="9" max="9" width="2.28515625" style="386" customWidth="1"/>
    <col min="10" max="10" width="17.42578125" style="386" customWidth="1"/>
    <col min="11" max="11" width="2.140625" style="386" customWidth="1"/>
    <col min="12" max="12" width="14.28515625" style="386" customWidth="1"/>
    <col min="13" max="13" width="8.85546875" style="382"/>
    <col min="14" max="14" width="11.42578125" style="382" customWidth="1"/>
    <col min="15" max="15" width="11" style="382" customWidth="1"/>
    <col min="16" max="16" width="10.42578125" style="382" customWidth="1"/>
    <col min="17" max="17" width="2.28515625" style="382" customWidth="1"/>
    <col min="18" max="18" width="11.42578125" style="382" customWidth="1"/>
    <col min="19" max="19" width="10.140625" style="384" customWidth="1"/>
    <col min="20" max="21" width="8.85546875" style="382" customWidth="1"/>
    <col min="22" max="22" width="17.7109375" style="386" customWidth="1"/>
    <col min="23" max="16384" width="8.85546875" style="386"/>
  </cols>
  <sheetData>
    <row r="1" spans="1:22">
      <c r="D1" s="386" t="s">
        <v>146</v>
      </c>
    </row>
    <row r="2" spans="1:22" ht="15.75">
      <c r="A2" s="378" t="s">
        <v>117</v>
      </c>
      <c r="B2" s="379"/>
      <c r="C2" s="380"/>
      <c r="D2" s="425"/>
      <c r="E2" s="425"/>
      <c r="F2" s="425"/>
      <c r="G2" s="426"/>
      <c r="H2" s="426"/>
      <c r="I2" s="426"/>
      <c r="J2" s="426"/>
      <c r="K2" s="426"/>
      <c r="L2" s="426"/>
      <c r="O2" s="383"/>
      <c r="P2" s="383"/>
      <c r="Q2" s="383"/>
      <c r="V2" s="385"/>
    </row>
    <row r="3" spans="1:22" ht="15.75">
      <c r="A3" s="378"/>
      <c r="B3" s="379"/>
      <c r="C3" s="380"/>
      <c r="D3" s="399"/>
      <c r="E3" s="399"/>
      <c r="F3" s="399"/>
      <c r="G3" s="414" t="s">
        <v>141</v>
      </c>
      <c r="H3" s="482" t="s">
        <v>138</v>
      </c>
      <c r="I3" s="482"/>
      <c r="J3" s="482"/>
      <c r="K3" s="482"/>
      <c r="L3" s="482"/>
      <c r="O3" s="383"/>
      <c r="P3" s="383"/>
      <c r="Q3" s="383"/>
      <c r="V3" s="385"/>
    </row>
    <row r="4" spans="1:22" ht="15.75">
      <c r="A4" s="387" t="s">
        <v>118</v>
      </c>
      <c r="B4" s="379" t="s">
        <v>119</v>
      </c>
      <c r="C4" s="379"/>
      <c r="D4" s="413" t="s">
        <v>133</v>
      </c>
      <c r="E4" s="413" t="s">
        <v>136</v>
      </c>
      <c r="F4" s="413" t="s">
        <v>139</v>
      </c>
      <c r="G4" s="414" t="s">
        <v>135</v>
      </c>
      <c r="K4" s="414"/>
      <c r="L4" s="415" t="s">
        <v>142</v>
      </c>
      <c r="O4" s="388"/>
      <c r="P4" s="388"/>
      <c r="Q4" s="388"/>
      <c r="R4" s="388"/>
      <c r="S4" s="388"/>
      <c r="V4" s="385"/>
    </row>
    <row r="5" spans="1:22" ht="15.75">
      <c r="A5" s="387" t="s">
        <v>121</v>
      </c>
      <c r="B5" s="379" t="s">
        <v>122</v>
      </c>
      <c r="C5" s="389"/>
      <c r="D5" s="421" t="s">
        <v>134</v>
      </c>
      <c r="E5" s="421" t="s">
        <v>137</v>
      </c>
      <c r="F5" s="421" t="s">
        <v>140</v>
      </c>
      <c r="G5" s="422" t="s">
        <v>134</v>
      </c>
      <c r="H5" s="482" t="s">
        <v>120</v>
      </c>
      <c r="I5" s="482"/>
      <c r="J5" s="482"/>
      <c r="K5" s="423"/>
      <c r="L5" s="424" t="s">
        <v>143</v>
      </c>
      <c r="O5" s="388"/>
      <c r="P5" s="388"/>
      <c r="Q5" s="388"/>
      <c r="R5" s="390"/>
      <c r="S5" s="390"/>
      <c r="V5" s="385"/>
    </row>
    <row r="6" spans="1:22" ht="15.75">
      <c r="A6" s="387" t="s">
        <v>123</v>
      </c>
      <c r="B6" s="379" t="s">
        <v>124</v>
      </c>
      <c r="C6" s="379"/>
      <c r="D6" s="390">
        <v>2007</v>
      </c>
      <c r="E6" s="417">
        <v>523</v>
      </c>
      <c r="F6" s="430">
        <f>E6*2500</f>
        <v>1307500</v>
      </c>
      <c r="G6" s="390">
        <v>2008</v>
      </c>
      <c r="H6" s="416">
        <v>185061</v>
      </c>
      <c r="I6" s="416"/>
      <c r="J6" s="418" t="s">
        <v>129</v>
      </c>
      <c r="K6" s="418"/>
      <c r="L6" s="419">
        <f>H6/F6</f>
        <v>0.14153804971319311</v>
      </c>
      <c r="M6" s="419"/>
      <c r="O6" s="391"/>
      <c r="P6" s="392"/>
      <c r="Q6" s="388"/>
      <c r="R6" s="391"/>
      <c r="S6" s="392"/>
      <c r="V6" s="385"/>
    </row>
    <row r="7" spans="1:22" ht="15.75">
      <c r="A7" s="387" t="s">
        <v>125</v>
      </c>
      <c r="B7" s="379" t="s">
        <v>126</v>
      </c>
      <c r="C7" s="379"/>
      <c r="D7" s="390">
        <v>2008</v>
      </c>
      <c r="E7" s="415">
        <v>669</v>
      </c>
      <c r="F7" s="430">
        <f>E7*2500</f>
        <v>1672500</v>
      </c>
      <c r="G7" s="390">
        <v>2009</v>
      </c>
      <c r="H7" s="416">
        <v>231035</v>
      </c>
      <c r="I7" s="416" t="s">
        <v>144</v>
      </c>
      <c r="J7" s="420" t="s">
        <v>130</v>
      </c>
      <c r="K7" s="416"/>
      <c r="L7" s="419">
        <f>H7/F7</f>
        <v>0.13813751868460389</v>
      </c>
      <c r="M7" s="417"/>
      <c r="N7" s="391"/>
      <c r="O7" s="393"/>
      <c r="P7" s="393"/>
      <c r="Q7" s="393"/>
      <c r="R7" s="394"/>
      <c r="S7" s="395"/>
      <c r="V7" s="385"/>
    </row>
    <row r="8" spans="1:22" ht="15.75">
      <c r="A8" s="387" t="s">
        <v>127</v>
      </c>
      <c r="B8" s="396" t="s">
        <v>128</v>
      </c>
      <c r="C8" s="379"/>
      <c r="D8" s="390"/>
      <c r="E8" s="415">
        <v>669</v>
      </c>
      <c r="F8" s="430">
        <f>E8*2500</f>
        <v>1672500</v>
      </c>
      <c r="G8" s="390"/>
      <c r="H8" s="416">
        <v>619131</v>
      </c>
      <c r="I8" s="416" t="s">
        <v>144</v>
      </c>
      <c r="J8" s="416" t="s">
        <v>131</v>
      </c>
      <c r="K8" s="416"/>
      <c r="L8" s="419">
        <f>H8/F8</f>
        <v>0.37018295964125558</v>
      </c>
      <c r="M8" s="417"/>
      <c r="N8" s="390"/>
      <c r="O8" s="393"/>
      <c r="P8" s="393"/>
      <c r="Q8" s="393"/>
      <c r="R8" s="393"/>
      <c r="S8" s="395"/>
      <c r="V8" s="385"/>
    </row>
    <row r="9" spans="1:22" ht="15.75">
      <c r="A9" s="387"/>
      <c r="B9" s="396"/>
      <c r="C9" s="379"/>
      <c r="D9" s="422">
        <v>2009</v>
      </c>
      <c r="E9" s="424">
        <v>600</v>
      </c>
      <c r="F9" s="427">
        <f>E9*2500</f>
        <v>1500000</v>
      </c>
      <c r="G9" s="424">
        <v>2010</v>
      </c>
      <c r="H9" s="427">
        <v>102626</v>
      </c>
      <c r="I9" s="427"/>
      <c r="J9" s="428" t="s">
        <v>132</v>
      </c>
      <c r="K9" s="428"/>
      <c r="L9" s="429">
        <f>H9/F9</f>
        <v>6.841733333333333E-2</v>
      </c>
      <c r="M9" s="429"/>
      <c r="N9" s="390"/>
      <c r="O9" s="393"/>
      <c r="P9" s="393"/>
      <c r="Q9" s="393"/>
      <c r="R9" s="393"/>
      <c r="S9" s="395"/>
      <c r="V9" s="385"/>
    </row>
    <row r="10" spans="1:22" ht="15.75">
      <c r="A10" s="387"/>
      <c r="B10" s="396"/>
      <c r="C10" s="379"/>
      <c r="N10" s="390"/>
      <c r="O10" s="393"/>
      <c r="P10" s="393"/>
      <c r="Q10" s="393"/>
      <c r="R10" s="393"/>
      <c r="S10" s="395"/>
      <c r="V10" s="385"/>
    </row>
    <row r="11" spans="1:22" ht="89.25" customHeight="1">
      <c r="A11" s="387"/>
      <c r="B11" s="396"/>
      <c r="C11" s="397"/>
      <c r="D11" s="484" t="s">
        <v>145</v>
      </c>
      <c r="E11" s="484"/>
      <c r="F11" s="484"/>
      <c r="G11" s="484"/>
      <c r="H11" s="484"/>
      <c r="I11" s="484"/>
      <c r="J11" s="484"/>
      <c r="N11" s="390"/>
      <c r="O11" s="393"/>
      <c r="P11" s="393"/>
      <c r="Q11" s="393"/>
      <c r="R11" s="393"/>
      <c r="S11" s="395"/>
      <c r="V11" s="385"/>
    </row>
    <row r="12" spans="1:22" ht="12" customHeight="1">
      <c r="A12" s="381"/>
      <c r="B12" s="398"/>
      <c r="C12" s="397"/>
      <c r="D12" s="393"/>
      <c r="E12" s="393"/>
      <c r="F12" s="393"/>
      <c r="G12" s="399"/>
      <c r="H12" s="399"/>
      <c r="I12" s="399"/>
      <c r="J12" s="399"/>
      <c r="K12" s="399"/>
      <c r="L12" s="399"/>
      <c r="N12" s="390"/>
      <c r="O12" s="393"/>
      <c r="P12" s="393"/>
      <c r="Q12" s="393"/>
      <c r="R12" s="393"/>
      <c r="S12" s="395"/>
      <c r="V12" s="385"/>
    </row>
    <row r="13" spans="1:22" ht="54.75" customHeight="1">
      <c r="A13" s="381"/>
      <c r="B13" s="398"/>
      <c r="C13" s="381"/>
      <c r="D13" s="381"/>
      <c r="E13" s="381"/>
      <c r="F13" s="381"/>
      <c r="N13" s="390"/>
      <c r="O13" s="393"/>
      <c r="P13" s="393"/>
      <c r="Q13" s="393"/>
      <c r="R13" s="393"/>
      <c r="S13" s="395"/>
      <c r="V13" s="385"/>
    </row>
    <row r="14" spans="1:22">
      <c r="C14" s="381"/>
      <c r="D14" s="381"/>
      <c r="E14" s="381"/>
      <c r="F14" s="381"/>
      <c r="N14" s="390"/>
      <c r="O14" s="393"/>
      <c r="P14" s="393"/>
      <c r="Q14" s="393"/>
      <c r="R14" s="393"/>
      <c r="S14" s="395"/>
      <c r="V14" s="385"/>
    </row>
    <row r="15" spans="1:22">
      <c r="C15" s="381"/>
      <c r="D15" s="381"/>
      <c r="E15" s="381"/>
      <c r="F15" s="381"/>
      <c r="N15" s="390"/>
      <c r="O15" s="393"/>
      <c r="P15" s="393"/>
      <c r="Q15" s="393"/>
      <c r="R15" s="393"/>
      <c r="S15" s="395"/>
      <c r="V15" s="385"/>
    </row>
    <row r="16" spans="1:22">
      <c r="C16" s="381"/>
      <c r="D16" s="381"/>
      <c r="E16" s="381"/>
      <c r="F16" s="381"/>
      <c r="N16" s="390"/>
      <c r="O16" s="393"/>
      <c r="P16" s="393"/>
      <c r="Q16" s="393"/>
      <c r="R16" s="393"/>
      <c r="S16" s="395"/>
      <c r="V16" s="385"/>
    </row>
    <row r="17" spans="3:22">
      <c r="C17" s="381"/>
      <c r="D17" s="381"/>
      <c r="E17" s="381"/>
      <c r="F17" s="381"/>
      <c r="N17" s="390"/>
      <c r="O17" s="393"/>
      <c r="P17" s="393"/>
      <c r="Q17" s="393"/>
      <c r="R17" s="393"/>
      <c r="S17" s="395"/>
      <c r="V17" s="385"/>
    </row>
    <row r="18" spans="3:22">
      <c r="C18" s="381"/>
      <c r="D18" s="381"/>
      <c r="E18" s="381"/>
      <c r="F18" s="381"/>
      <c r="N18" s="390"/>
      <c r="O18" s="393"/>
      <c r="P18" s="393"/>
      <c r="Q18" s="393"/>
      <c r="R18" s="393"/>
      <c r="S18" s="395"/>
      <c r="V18" s="385"/>
    </row>
    <row r="19" spans="3:22">
      <c r="C19" s="381"/>
      <c r="D19" s="381"/>
      <c r="E19" s="381"/>
      <c r="F19" s="381"/>
      <c r="N19" s="390"/>
      <c r="O19" s="393"/>
      <c r="P19" s="393"/>
      <c r="Q19" s="393"/>
      <c r="R19" s="393"/>
      <c r="S19" s="395"/>
      <c r="V19" s="385"/>
    </row>
    <row r="20" spans="3:22">
      <c r="C20" s="381"/>
      <c r="D20" s="381"/>
      <c r="E20" s="381"/>
      <c r="F20" s="381"/>
      <c r="N20" s="390"/>
      <c r="O20" s="393"/>
      <c r="P20" s="393"/>
      <c r="Q20" s="393"/>
      <c r="R20" s="393"/>
      <c r="S20" s="395"/>
      <c r="V20" s="385"/>
    </row>
    <row r="21" spans="3:22">
      <c r="C21" s="381"/>
      <c r="D21" s="381"/>
      <c r="E21" s="381"/>
      <c r="F21" s="381"/>
      <c r="N21" s="390"/>
      <c r="O21" s="393"/>
      <c r="P21" s="393"/>
      <c r="Q21" s="393"/>
      <c r="R21" s="393"/>
      <c r="S21" s="395"/>
      <c r="V21" s="385"/>
    </row>
    <row r="22" spans="3:22">
      <c r="C22" s="381"/>
      <c r="D22" s="381"/>
      <c r="E22" s="381"/>
      <c r="F22" s="381"/>
      <c r="L22" s="400"/>
      <c r="N22" s="390"/>
      <c r="O22" s="393"/>
      <c r="P22" s="393"/>
      <c r="Q22" s="393"/>
      <c r="R22" s="393"/>
      <c r="S22" s="395"/>
      <c r="V22" s="385"/>
    </row>
    <row r="23" spans="3:22">
      <c r="C23" s="381"/>
      <c r="D23" s="381"/>
      <c r="E23" s="381"/>
      <c r="F23" s="381"/>
      <c r="L23" s="400"/>
      <c r="N23" s="390"/>
      <c r="O23" s="393"/>
      <c r="P23" s="393"/>
      <c r="Q23" s="393"/>
      <c r="R23" s="393"/>
      <c r="S23" s="395"/>
      <c r="V23" s="385"/>
    </row>
    <row r="24" spans="3:22">
      <c r="C24" s="381"/>
      <c r="D24" s="381"/>
      <c r="E24" s="381"/>
      <c r="F24" s="381"/>
      <c r="L24" s="400"/>
      <c r="N24" s="390"/>
      <c r="O24" s="393"/>
      <c r="P24" s="393"/>
      <c r="Q24" s="393"/>
      <c r="R24" s="393"/>
      <c r="S24" s="395"/>
      <c r="V24" s="385"/>
    </row>
    <row r="25" spans="3:22">
      <c r="L25" s="400"/>
      <c r="N25" s="390"/>
      <c r="O25" s="393"/>
      <c r="P25" s="393"/>
      <c r="Q25" s="393"/>
      <c r="R25" s="393"/>
      <c r="S25" s="395"/>
      <c r="V25" s="385"/>
    </row>
    <row r="26" spans="3:22">
      <c r="N26" s="390"/>
      <c r="O26" s="393"/>
      <c r="P26" s="393"/>
      <c r="Q26" s="393"/>
      <c r="R26" s="393"/>
      <c r="S26" s="395"/>
      <c r="V26" s="385"/>
    </row>
    <row r="27" spans="3:22">
      <c r="N27" s="390"/>
      <c r="O27" s="393"/>
      <c r="P27" s="393"/>
      <c r="Q27" s="393"/>
      <c r="R27" s="393"/>
      <c r="S27" s="395"/>
      <c r="V27" s="385"/>
    </row>
    <row r="28" spans="3:22">
      <c r="N28" s="390"/>
      <c r="O28" s="393"/>
      <c r="P28" s="393"/>
      <c r="Q28" s="393"/>
      <c r="R28" s="393"/>
      <c r="S28" s="395"/>
      <c r="V28" s="385"/>
    </row>
    <row r="29" spans="3:22">
      <c r="N29" s="390"/>
      <c r="O29" s="393"/>
      <c r="P29" s="393"/>
      <c r="Q29" s="393"/>
      <c r="R29" s="393"/>
      <c r="S29" s="395"/>
      <c r="V29" s="385"/>
    </row>
    <row r="30" spans="3:22">
      <c r="N30" s="390"/>
      <c r="O30" s="393"/>
      <c r="P30" s="393"/>
      <c r="Q30" s="393"/>
      <c r="R30" s="393"/>
      <c r="S30" s="395"/>
      <c r="V30" s="385"/>
    </row>
    <row r="31" spans="3:22">
      <c r="N31" s="390"/>
      <c r="O31" s="401"/>
      <c r="P31" s="393"/>
      <c r="Q31" s="393"/>
      <c r="R31" s="393"/>
      <c r="S31" s="395"/>
      <c r="V31" s="385"/>
    </row>
    <row r="32" spans="3:22">
      <c r="N32" s="390"/>
      <c r="O32" s="401"/>
      <c r="P32" s="393"/>
      <c r="Q32" s="393"/>
      <c r="R32" s="393"/>
      <c r="S32" s="395"/>
      <c r="V32" s="385"/>
    </row>
    <row r="33" spans="14:22">
      <c r="N33" s="390"/>
      <c r="O33" s="402"/>
      <c r="P33" s="393"/>
      <c r="Q33" s="393"/>
      <c r="R33" s="401"/>
      <c r="S33" s="395"/>
      <c r="V33" s="385"/>
    </row>
    <row r="34" spans="14:22">
      <c r="N34" s="390"/>
      <c r="O34" s="401"/>
      <c r="P34" s="393"/>
      <c r="Q34" s="393"/>
      <c r="R34" s="401"/>
      <c r="S34" s="395"/>
      <c r="V34" s="385"/>
    </row>
    <row r="35" spans="14:22">
      <c r="N35" s="390"/>
      <c r="O35" s="403"/>
      <c r="P35" s="404"/>
      <c r="Q35" s="393"/>
      <c r="R35" s="401"/>
      <c r="S35" s="395"/>
      <c r="V35" s="385"/>
    </row>
    <row r="36" spans="14:22">
      <c r="N36" s="390"/>
      <c r="O36" s="405"/>
      <c r="P36" s="393"/>
      <c r="Q36" s="393"/>
      <c r="R36" s="406"/>
      <c r="S36" s="395"/>
      <c r="V36" s="385"/>
    </row>
    <row r="37" spans="14:22">
      <c r="N37" s="390"/>
      <c r="O37" s="405"/>
      <c r="P37" s="393"/>
      <c r="Q37" s="393"/>
      <c r="R37" s="406"/>
      <c r="S37" s="395"/>
      <c r="V37" s="385"/>
    </row>
    <row r="38" spans="14:22">
      <c r="N38" s="390"/>
      <c r="O38" s="405"/>
      <c r="P38" s="405"/>
      <c r="Q38" s="405"/>
      <c r="R38" s="406"/>
      <c r="S38" s="406"/>
      <c r="V38" s="385"/>
    </row>
    <row r="39" spans="14:22">
      <c r="N39" s="390"/>
      <c r="O39" s="405"/>
      <c r="P39" s="405"/>
      <c r="Q39" s="405"/>
      <c r="R39" s="406"/>
      <c r="S39" s="406"/>
      <c r="V39" s="385"/>
    </row>
    <row r="40" spans="14:22">
      <c r="N40" s="390"/>
      <c r="O40" s="405"/>
      <c r="P40" s="405"/>
      <c r="Q40" s="405"/>
      <c r="R40" s="405"/>
      <c r="S40" s="406"/>
      <c r="V40" s="385"/>
    </row>
    <row r="41" spans="14:22">
      <c r="N41" s="390"/>
      <c r="O41" s="405"/>
      <c r="P41" s="405"/>
      <c r="Q41" s="405"/>
      <c r="R41" s="405"/>
      <c r="S41" s="406"/>
      <c r="V41" s="385"/>
    </row>
    <row r="42" spans="14:22">
      <c r="N42" s="407"/>
      <c r="O42" s="388"/>
      <c r="P42" s="408"/>
      <c r="Q42" s="388"/>
      <c r="R42" s="388"/>
      <c r="S42" s="392"/>
      <c r="V42" s="385"/>
    </row>
    <row r="43" spans="14:22">
      <c r="V43" s="385"/>
    </row>
    <row r="44" spans="14:22">
      <c r="O44" s="409"/>
      <c r="V44" s="385"/>
    </row>
    <row r="45" spans="14:22">
      <c r="V45" s="385"/>
    </row>
    <row r="46" spans="14:22">
      <c r="V46" s="385"/>
    </row>
    <row r="47" spans="14:22">
      <c r="V47" s="385"/>
    </row>
    <row r="48" spans="14:22">
      <c r="V48" s="385"/>
    </row>
    <row r="51" spans="14:30">
      <c r="N51" s="410"/>
      <c r="O51" s="409"/>
    </row>
    <row r="52" spans="14:30" ht="91.15" customHeight="1">
      <c r="N52" s="411"/>
      <c r="O52" s="411"/>
      <c r="P52" s="411"/>
      <c r="Q52" s="411"/>
      <c r="R52" s="411"/>
      <c r="S52" s="411"/>
      <c r="T52" s="411"/>
      <c r="U52" s="411"/>
      <c r="W52" s="483"/>
      <c r="X52" s="483"/>
      <c r="Y52" s="483"/>
      <c r="Z52" s="483"/>
      <c r="AA52" s="483"/>
      <c r="AB52" s="483"/>
      <c r="AC52" s="483"/>
      <c r="AD52" s="483"/>
    </row>
    <row r="53" spans="14:30">
      <c r="N53" s="409"/>
      <c r="O53" s="409"/>
    </row>
    <row r="54" spans="14:30">
      <c r="N54" s="412"/>
    </row>
    <row r="55" spans="14:30" ht="119.45" customHeight="1">
      <c r="N55" s="407"/>
      <c r="O55" s="407"/>
      <c r="P55" s="407"/>
      <c r="Q55" s="407"/>
      <c r="R55" s="407"/>
      <c r="S55" s="407"/>
      <c r="T55" s="407"/>
      <c r="U55" s="407"/>
    </row>
    <row r="56" spans="14:30" ht="13.15" customHeight="1">
      <c r="N56" s="407"/>
    </row>
    <row r="57" spans="14:30" ht="13.15" customHeight="1"/>
    <row r="58" spans="14:30" ht="13.15" customHeight="1"/>
    <row r="59" spans="14:30" ht="13.15" customHeight="1"/>
    <row r="60" spans="14:30" ht="13.15" customHeight="1"/>
    <row r="61" spans="14:30" ht="13.15" customHeight="1"/>
  </sheetData>
  <mergeCells count="4">
    <mergeCell ref="H5:J5"/>
    <mergeCell ref="W52:AD52"/>
    <mergeCell ref="H3:L3"/>
    <mergeCell ref="D11:J11"/>
  </mergeCells>
  <pageMargins left="0.7" right="0.7" top="0.75" bottom="0.75" header="0.3" footer="0.3"/>
  <pageSetup orientation="landscape" horizontalDpi="300" verticalDpi="300" r:id="rId1"/>
  <headerFooter>
    <oddHeader>&amp;A</oddHeader>
    <oddFooter>&amp;Z&amp;F</oddFooter>
  </headerFooter>
</worksheet>
</file>

<file path=xl/worksheets/sheet11.xml><?xml version="1.0" encoding="utf-8"?>
<worksheet xmlns="http://schemas.openxmlformats.org/spreadsheetml/2006/main" xmlns:r="http://schemas.openxmlformats.org/officeDocument/2006/relationships">
  <dimension ref="A1:AF13"/>
  <sheetViews>
    <sheetView workbookViewId="0">
      <selection activeCell="H15" sqref="H15"/>
    </sheetView>
  </sheetViews>
  <sheetFormatPr defaultRowHeight="15"/>
  <cols>
    <col min="1" max="2" width="9.140625" style="313"/>
    <col min="3" max="3" width="1.42578125" customWidth="1"/>
    <col min="4" max="6" width="9.140625" style="313"/>
    <col min="7" max="7" width="1.85546875" customWidth="1"/>
    <col min="8" max="10" width="9.140625" style="313"/>
  </cols>
  <sheetData>
    <row r="1" spans="1:32" ht="18.75">
      <c r="A1" s="369" t="s">
        <v>114</v>
      </c>
      <c r="B1" s="370"/>
      <c r="C1" s="370"/>
      <c r="D1" s="370"/>
      <c r="E1" s="370"/>
      <c r="F1" s="370"/>
      <c r="G1" s="370"/>
      <c r="H1" s="370"/>
      <c r="I1" s="370"/>
      <c r="J1" s="370"/>
      <c r="K1" s="117"/>
      <c r="L1" s="340"/>
      <c r="M1" s="340"/>
      <c r="AA1" s="117"/>
      <c r="AE1" s="340"/>
      <c r="AF1" s="340"/>
    </row>
    <row r="2" spans="1:32" ht="18.75">
      <c r="A2" s="371"/>
      <c r="B2" s="371"/>
      <c r="C2" s="371"/>
      <c r="D2" s="371"/>
      <c r="E2" s="371"/>
      <c r="F2" s="371"/>
      <c r="G2" s="371"/>
      <c r="H2" s="371"/>
      <c r="I2" s="371"/>
      <c r="J2" s="371"/>
      <c r="K2" s="117"/>
      <c r="L2" s="340"/>
      <c r="M2" s="340"/>
      <c r="AA2" s="117"/>
      <c r="AE2" s="340"/>
      <c r="AF2" s="340"/>
    </row>
    <row r="3" spans="1:32" ht="15.75">
      <c r="A3" s="485" t="s">
        <v>111</v>
      </c>
      <c r="B3" s="485"/>
      <c r="C3" s="372"/>
      <c r="D3" s="486" t="s">
        <v>112</v>
      </c>
      <c r="E3" s="486"/>
      <c r="F3" s="486"/>
      <c r="G3" s="372"/>
      <c r="H3" s="486" t="s">
        <v>113</v>
      </c>
      <c r="I3" s="486"/>
      <c r="J3" s="486"/>
    </row>
    <row r="4" spans="1:32" ht="47.25">
      <c r="A4" s="373" t="s">
        <v>110</v>
      </c>
      <c r="B4" s="374" t="s">
        <v>109</v>
      </c>
      <c r="C4" s="375"/>
      <c r="D4" s="373" t="s">
        <v>115</v>
      </c>
      <c r="E4" s="373" t="s">
        <v>116</v>
      </c>
      <c r="F4" s="374" t="s">
        <v>109</v>
      </c>
      <c r="G4" s="375"/>
      <c r="H4" s="373" t="s">
        <v>115</v>
      </c>
      <c r="I4" s="373" t="s">
        <v>116</v>
      </c>
      <c r="J4" s="374" t="s">
        <v>109</v>
      </c>
    </row>
    <row r="5" spans="1:32" ht="15.75">
      <c r="A5" s="376"/>
      <c r="B5" s="377"/>
      <c r="C5" s="372"/>
      <c r="D5" s="376"/>
      <c r="E5" s="376"/>
      <c r="F5" s="377"/>
      <c r="G5" s="372"/>
      <c r="H5" s="376"/>
      <c r="I5" s="376"/>
      <c r="J5" s="377"/>
    </row>
    <row r="6" spans="1:32" ht="15.75">
      <c r="A6" s="377">
        <v>7</v>
      </c>
      <c r="B6" s="377">
        <v>0</v>
      </c>
      <c r="C6" s="372"/>
      <c r="D6" s="376">
        <v>627</v>
      </c>
      <c r="E6" s="377">
        <v>181</v>
      </c>
      <c r="F6" s="377">
        <v>0</v>
      </c>
      <c r="G6" s="372"/>
      <c r="H6" s="376">
        <v>463</v>
      </c>
      <c r="I6" s="377">
        <v>0</v>
      </c>
      <c r="J6" s="377">
        <v>0</v>
      </c>
    </row>
    <row r="7" spans="1:32" ht="15.75">
      <c r="A7" s="374"/>
      <c r="B7" s="374"/>
      <c r="C7" s="375"/>
      <c r="D7" s="374"/>
      <c r="E7" s="374"/>
      <c r="F7" s="374"/>
      <c r="G7" s="375"/>
      <c r="H7" s="374"/>
      <c r="I7" s="374"/>
      <c r="J7" s="374"/>
    </row>
    <row r="8" spans="1:32" ht="15.75">
      <c r="A8" s="377"/>
      <c r="B8" s="377"/>
      <c r="C8" s="372"/>
      <c r="D8" s="377"/>
      <c r="E8" s="377"/>
      <c r="F8" s="377"/>
      <c r="G8" s="372"/>
      <c r="H8" s="377"/>
      <c r="I8" s="377"/>
      <c r="J8" s="377"/>
    </row>
    <row r="9" spans="1:32" ht="15.75">
      <c r="A9" s="377"/>
      <c r="B9" s="377"/>
      <c r="C9" s="372"/>
      <c r="D9" s="377"/>
      <c r="E9" s="377"/>
      <c r="F9" s="377"/>
      <c r="G9" s="372"/>
      <c r="H9" s="377"/>
      <c r="I9" s="377"/>
      <c r="J9" s="377"/>
    </row>
    <row r="10" spans="1:32" ht="15.75">
      <c r="A10" s="377"/>
      <c r="B10" s="377"/>
      <c r="C10" s="372"/>
      <c r="D10" s="377"/>
      <c r="E10" s="377"/>
      <c r="F10" s="377"/>
      <c r="G10" s="372"/>
      <c r="H10" s="377"/>
      <c r="I10" s="377"/>
      <c r="J10" s="377"/>
    </row>
    <row r="11" spans="1:32" ht="15.75">
      <c r="A11" s="377"/>
      <c r="B11" s="377"/>
      <c r="C11" s="372"/>
      <c r="D11" s="377"/>
      <c r="E11" s="377"/>
      <c r="F11" s="377"/>
      <c r="G11" s="372"/>
      <c r="H11" s="377"/>
      <c r="I11" s="377"/>
      <c r="J11" s="377"/>
    </row>
    <row r="12" spans="1:32" ht="15.75">
      <c r="A12" s="377"/>
      <c r="B12" s="377"/>
      <c r="C12" s="372"/>
      <c r="D12" s="377"/>
      <c r="E12" s="377"/>
      <c r="F12" s="377"/>
      <c r="G12" s="372"/>
      <c r="H12" s="377"/>
      <c r="I12" s="377"/>
      <c r="J12" s="377"/>
    </row>
    <row r="13" spans="1:32" ht="15.75">
      <c r="A13" s="377"/>
      <c r="B13" s="377"/>
      <c r="C13" s="372"/>
      <c r="D13" s="377"/>
      <c r="E13" s="377"/>
      <c r="F13" s="377"/>
      <c r="G13" s="372"/>
      <c r="H13" s="377"/>
      <c r="I13" s="377"/>
      <c r="J13" s="377"/>
    </row>
  </sheetData>
  <mergeCells count="3">
    <mergeCell ref="A3:B3"/>
    <mergeCell ref="D3:F3"/>
    <mergeCell ref="H3:J3"/>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pageSetUpPr fitToPage="1"/>
  </sheetPr>
  <dimension ref="B3:M3"/>
  <sheetViews>
    <sheetView workbookViewId="0">
      <selection activeCell="N22" sqref="N22"/>
    </sheetView>
  </sheetViews>
  <sheetFormatPr defaultRowHeight="15"/>
  <sheetData>
    <row r="3" spans="2:13" ht="37.5" customHeight="1">
      <c r="B3" s="487" t="s">
        <v>57</v>
      </c>
      <c r="C3" s="487"/>
      <c r="D3" s="487"/>
      <c r="E3" s="487"/>
      <c r="F3" s="487"/>
      <c r="G3" s="487"/>
      <c r="H3" s="487"/>
      <c r="I3" s="487"/>
      <c r="J3" s="487"/>
      <c r="K3" s="487"/>
      <c r="L3" s="487"/>
      <c r="M3" s="487"/>
    </row>
  </sheetData>
  <mergeCells count="1">
    <mergeCell ref="B3:M3"/>
  </mergeCells>
  <phoneticPr fontId="22" type="noConversion"/>
  <pageMargins left="0.7" right="0.7" top="0.75" bottom="0.75" header="0.3" footer="0.3"/>
  <pageSetup scale="84" orientation="portrait" horizontalDpi="4294967295" verticalDpi="0" r:id="rId1"/>
  <headerFooter>
    <oddHeader>&amp;A</oddHeader>
    <oddFooter>&amp;Z&amp;F</oddFooter>
  </headerFooter>
  <drawing r:id="rId2"/>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G160"/>
  <sheetViews>
    <sheetView view="pageBreakPreview" zoomScale="60" zoomScaleNormal="60" workbookViewId="0">
      <pane ySplit="6" topLeftCell="A91" activePane="bottomLeft" state="frozen"/>
      <selection pane="bottomLeft" activeCell="AB73" sqref="AB73"/>
    </sheetView>
  </sheetViews>
  <sheetFormatPr defaultRowHeight="15.75"/>
  <cols>
    <col min="1" max="1" width="11.42578125" style="30" customWidth="1"/>
    <col min="2" max="5" width="6.5703125" style="23" customWidth="1"/>
    <col min="6" max="6" width="7.5703125" style="23" bestFit="1" customWidth="1"/>
    <col min="7" max="7" width="7.28515625" style="23" customWidth="1"/>
    <col min="8" max="25" width="6.5703125" style="23" customWidth="1"/>
    <col min="26" max="26" width="10.42578125" style="1" customWidth="1"/>
    <col min="27" max="27" width="9.5703125" style="21" customWidth="1"/>
    <col min="28" max="28" width="13" style="1" customWidth="1"/>
  </cols>
  <sheetData>
    <row r="1" spans="1:30" ht="21">
      <c r="A1" s="49" t="s">
        <v>62</v>
      </c>
      <c r="B1" s="2"/>
      <c r="C1" s="2"/>
      <c r="D1" s="2"/>
      <c r="E1" s="2"/>
      <c r="F1" s="2"/>
      <c r="G1" s="2"/>
      <c r="H1" s="22"/>
      <c r="I1" s="22"/>
      <c r="J1" s="22"/>
      <c r="K1" s="22"/>
      <c r="L1" s="22"/>
      <c r="M1" s="22"/>
      <c r="N1" s="22"/>
      <c r="O1" s="22"/>
      <c r="P1" s="22"/>
      <c r="Q1" s="22"/>
      <c r="R1" s="22"/>
      <c r="S1" s="22"/>
      <c r="T1" s="22"/>
      <c r="U1" s="22"/>
      <c r="Z1" s="28"/>
      <c r="AA1" s="31"/>
      <c r="AB1" s="28"/>
    </row>
    <row r="2" spans="1:30" ht="16.5" thickBot="1">
      <c r="A2" s="25"/>
      <c r="B2" s="22"/>
      <c r="C2" s="22"/>
      <c r="D2" s="22"/>
      <c r="E2" s="22"/>
      <c r="F2" s="22"/>
      <c r="G2" s="22"/>
      <c r="H2" s="22"/>
      <c r="I2" s="22"/>
      <c r="J2" s="22"/>
      <c r="K2" s="22"/>
      <c r="L2" s="22"/>
      <c r="M2" s="22"/>
      <c r="N2" s="22"/>
      <c r="O2" s="22"/>
      <c r="P2" s="22"/>
      <c r="Q2" s="22"/>
      <c r="R2" s="22"/>
      <c r="S2" s="22"/>
      <c r="T2" s="22"/>
      <c r="U2" s="22"/>
      <c r="Z2" s="28"/>
      <c r="AA2" s="31"/>
      <c r="AB2" s="28"/>
    </row>
    <row r="3" spans="1:30" ht="19.5" thickBot="1">
      <c r="A3" s="450" t="s">
        <v>35</v>
      </c>
      <c r="B3" s="451"/>
      <c r="C3" s="451"/>
      <c r="D3" s="451"/>
      <c r="E3" s="451"/>
      <c r="F3" s="451"/>
      <c r="G3" s="451"/>
      <c r="H3" s="451"/>
      <c r="I3" s="451"/>
      <c r="J3" s="451"/>
      <c r="K3" s="451"/>
      <c r="L3" s="451"/>
      <c r="M3" s="451"/>
      <c r="N3" s="451"/>
      <c r="O3" s="451"/>
      <c r="P3" s="451"/>
      <c r="Q3" s="451"/>
      <c r="R3" s="451"/>
      <c r="S3" s="451"/>
      <c r="T3" s="451"/>
      <c r="U3" s="451"/>
      <c r="V3" s="451"/>
      <c r="W3" s="451"/>
      <c r="X3" s="451"/>
      <c r="Y3" s="451"/>
      <c r="Z3" s="451"/>
      <c r="AA3" s="451"/>
      <c r="AB3" s="452"/>
      <c r="AC3" s="50"/>
      <c r="AD3" s="50"/>
    </row>
    <row r="4" spans="1:30" ht="15">
      <c r="A4" s="47" t="s">
        <v>18</v>
      </c>
      <c r="B4"/>
      <c r="C4"/>
      <c r="D4"/>
      <c r="E4"/>
      <c r="F4"/>
      <c r="G4"/>
      <c r="H4"/>
      <c r="I4"/>
      <c r="J4"/>
      <c r="K4"/>
      <c r="L4"/>
      <c r="M4" s="453" t="s">
        <v>17</v>
      </c>
      <c r="N4" s="453"/>
      <c r="O4" s="453"/>
      <c r="P4" s="453"/>
      <c r="Q4" s="453"/>
      <c r="R4"/>
      <c r="S4"/>
      <c r="T4"/>
      <c r="U4"/>
      <c r="V4"/>
      <c r="W4"/>
      <c r="X4"/>
      <c r="Y4"/>
      <c r="Z4" s="33" t="s">
        <v>2</v>
      </c>
      <c r="AA4" s="45" t="s">
        <v>14</v>
      </c>
      <c r="AB4" s="34" t="s">
        <v>9</v>
      </c>
      <c r="AC4" s="50"/>
      <c r="AD4" s="50"/>
    </row>
    <row r="5" spans="1:30" thickBot="1">
      <c r="A5" s="48" t="s">
        <v>19</v>
      </c>
      <c r="B5" s="46">
        <v>0.70833333333333337</v>
      </c>
      <c r="C5" s="35">
        <v>0.75</v>
      </c>
      <c r="D5" s="35">
        <v>0.79166666666666696</v>
      </c>
      <c r="E5" s="35">
        <v>0.83333333333333304</v>
      </c>
      <c r="F5" s="35">
        <v>0.875</v>
      </c>
      <c r="G5" s="35">
        <v>0.91666666666666596</v>
      </c>
      <c r="H5" s="35">
        <v>0.95833333333333304</v>
      </c>
      <c r="I5" s="35">
        <v>0.999999999999999</v>
      </c>
      <c r="J5" s="35">
        <v>1.0416666666666701</v>
      </c>
      <c r="K5" s="35">
        <v>1.0833333333333299</v>
      </c>
      <c r="L5" s="35">
        <v>1.125</v>
      </c>
      <c r="M5" s="35">
        <v>1.1666666666666701</v>
      </c>
      <c r="N5" s="35">
        <v>1.2083333333333299</v>
      </c>
      <c r="O5" s="35">
        <v>1.25</v>
      </c>
      <c r="P5" s="35">
        <v>1.2916666666666701</v>
      </c>
      <c r="Q5" s="35">
        <v>1.3333333333333299</v>
      </c>
      <c r="R5" s="35">
        <v>1.375</v>
      </c>
      <c r="S5" s="35">
        <v>1.4166666666666701</v>
      </c>
      <c r="T5" s="35">
        <v>1.4583333333333299</v>
      </c>
      <c r="U5" s="35">
        <v>1.5</v>
      </c>
      <c r="V5" s="35">
        <v>1.5416666666666701</v>
      </c>
      <c r="W5" s="35">
        <v>1.5833333333333299</v>
      </c>
      <c r="X5" s="35">
        <v>1.625</v>
      </c>
      <c r="Y5" s="36">
        <v>1.6666666666666701</v>
      </c>
      <c r="Z5" s="32" t="s">
        <v>15</v>
      </c>
      <c r="AA5" s="37" t="s">
        <v>7</v>
      </c>
      <c r="AB5" s="38" t="s">
        <v>10</v>
      </c>
      <c r="AC5" s="50"/>
      <c r="AD5" s="50"/>
    </row>
    <row r="6" spans="1:30" ht="15">
      <c r="A6" s="26"/>
      <c r="B6" s="33"/>
      <c r="C6" s="33"/>
      <c r="D6" s="33"/>
      <c r="E6" s="33"/>
      <c r="F6" s="33"/>
      <c r="G6" s="33"/>
      <c r="H6" s="33"/>
      <c r="I6" s="33"/>
      <c r="J6" s="33"/>
      <c r="K6" s="33"/>
      <c r="L6" s="33"/>
      <c r="M6" s="33"/>
      <c r="N6" s="33"/>
      <c r="O6" s="33"/>
      <c r="P6" s="33"/>
      <c r="Q6" s="33"/>
      <c r="R6" s="33"/>
      <c r="S6" s="33"/>
      <c r="T6" s="33"/>
      <c r="U6" s="33"/>
      <c r="V6" s="33"/>
      <c r="W6" s="34"/>
      <c r="X6" s="39"/>
      <c r="Y6" s="34"/>
      <c r="Z6" s="33"/>
      <c r="AA6" s="211"/>
      <c r="AB6" s="34"/>
      <c r="AC6" s="50"/>
      <c r="AD6" s="50"/>
    </row>
    <row r="7" spans="1:30" ht="25.15" customHeight="1">
      <c r="A7" s="40">
        <v>40209</v>
      </c>
      <c r="B7" s="52" t="s">
        <v>18</v>
      </c>
      <c r="C7" s="43">
        <v>0</v>
      </c>
      <c r="D7" s="43">
        <v>14</v>
      </c>
      <c r="E7" s="43">
        <v>3</v>
      </c>
      <c r="F7" s="43">
        <v>3</v>
      </c>
      <c r="G7" s="43">
        <v>0</v>
      </c>
      <c r="H7" s="43">
        <v>2</v>
      </c>
      <c r="I7" s="43">
        <v>0</v>
      </c>
      <c r="J7" s="43">
        <v>0</v>
      </c>
      <c r="K7" s="43">
        <v>0</v>
      </c>
      <c r="L7" s="43">
        <v>1</v>
      </c>
      <c r="M7" s="43" t="s">
        <v>16</v>
      </c>
      <c r="N7" s="43">
        <v>0</v>
      </c>
      <c r="O7" s="43">
        <v>0</v>
      </c>
      <c r="P7" s="43">
        <v>0</v>
      </c>
      <c r="Q7" s="41"/>
      <c r="R7" s="41"/>
      <c r="S7" s="41"/>
      <c r="T7" s="41"/>
      <c r="U7" s="41"/>
      <c r="V7" s="41"/>
      <c r="W7" s="41"/>
      <c r="X7" s="42"/>
      <c r="Y7" s="42"/>
      <c r="Z7" s="43">
        <f>SUM(B7:Y7)</f>
        <v>23</v>
      </c>
      <c r="AA7" s="181">
        <f>'Feb 2010 summary'!G7</f>
        <v>0.21944444444444444</v>
      </c>
      <c r="AB7" s="284">
        <f>'Feb 2010 summary'!H7</f>
        <v>104.81012658227849</v>
      </c>
      <c r="AC7" s="50"/>
      <c r="AD7" s="50"/>
    </row>
    <row r="8" spans="1:30" ht="25.15" customHeight="1">
      <c r="A8" s="40">
        <v>40210</v>
      </c>
      <c r="B8" s="52" t="s">
        <v>18</v>
      </c>
      <c r="C8" s="43">
        <v>0</v>
      </c>
      <c r="D8" s="43">
        <v>8</v>
      </c>
      <c r="E8" s="43">
        <v>2</v>
      </c>
      <c r="F8" s="43">
        <v>1</v>
      </c>
      <c r="G8" s="43">
        <v>2</v>
      </c>
      <c r="H8" s="43">
        <v>2</v>
      </c>
      <c r="I8" s="43">
        <v>1</v>
      </c>
      <c r="J8" s="43">
        <v>0</v>
      </c>
      <c r="K8" s="43" t="s">
        <v>16</v>
      </c>
      <c r="L8" s="43">
        <v>0</v>
      </c>
      <c r="M8" s="43" t="s">
        <v>16</v>
      </c>
      <c r="N8" s="43">
        <v>0</v>
      </c>
      <c r="O8" s="43">
        <v>1</v>
      </c>
      <c r="P8" s="43">
        <v>0</v>
      </c>
      <c r="Q8" s="41"/>
      <c r="R8" s="41"/>
      <c r="S8" s="41"/>
      <c r="T8" s="41"/>
      <c r="U8" s="41"/>
      <c r="V8" s="41"/>
      <c r="W8" s="41"/>
      <c r="X8" s="42"/>
      <c r="Y8" s="42"/>
      <c r="Z8" s="43">
        <f t="shared" ref="Z8:Z71" si="0">SUM(B8:Y8)</f>
        <v>17</v>
      </c>
      <c r="AA8" s="181">
        <f>'Feb 2010 summary'!G8</f>
        <v>0.125</v>
      </c>
      <c r="AB8" s="284">
        <f>'Feb 2010 summary'!H8</f>
        <v>80</v>
      </c>
      <c r="AC8" s="50"/>
      <c r="AD8" s="50"/>
    </row>
    <row r="9" spans="1:30" ht="25.15" customHeight="1">
      <c r="A9" s="40">
        <f t="shared" ref="A9:A71" si="1">(A8+1)</f>
        <v>40211</v>
      </c>
      <c r="B9" s="52" t="s">
        <v>18</v>
      </c>
      <c r="C9" s="43">
        <v>2</v>
      </c>
      <c r="D9" s="43">
        <v>18</v>
      </c>
      <c r="E9" s="43">
        <v>9</v>
      </c>
      <c r="F9" s="43">
        <v>3</v>
      </c>
      <c r="G9" s="43">
        <v>3</v>
      </c>
      <c r="H9" s="43">
        <v>0</v>
      </c>
      <c r="I9" s="43">
        <v>0</v>
      </c>
      <c r="J9" s="43" t="s">
        <v>16</v>
      </c>
      <c r="K9" s="43">
        <v>1</v>
      </c>
      <c r="L9" s="43">
        <v>0</v>
      </c>
      <c r="M9" s="43" t="s">
        <v>16</v>
      </c>
      <c r="N9" s="43">
        <v>0</v>
      </c>
      <c r="O9" s="43">
        <v>1</v>
      </c>
      <c r="P9" s="43">
        <v>0</v>
      </c>
      <c r="Q9" s="41"/>
      <c r="R9" s="41"/>
      <c r="S9" s="41"/>
      <c r="T9" s="41"/>
      <c r="U9" s="41"/>
      <c r="V9" s="41"/>
      <c r="W9" s="41"/>
      <c r="X9" s="42"/>
      <c r="Y9" s="42"/>
      <c r="Z9" s="43">
        <f t="shared" si="0"/>
        <v>37</v>
      </c>
      <c r="AA9" s="181">
        <f>'Feb 2010 summary'!G9</f>
        <v>0.2</v>
      </c>
      <c r="AB9" s="284">
        <f>'Feb 2010 summary'!H9</f>
        <v>113</v>
      </c>
      <c r="AC9" s="50"/>
      <c r="AD9" s="50"/>
    </row>
    <row r="10" spans="1:30" ht="25.15" customHeight="1">
      <c r="A10" s="40">
        <f t="shared" si="1"/>
        <v>40212</v>
      </c>
      <c r="B10" s="52" t="s">
        <v>18</v>
      </c>
      <c r="C10" s="43">
        <v>1</v>
      </c>
      <c r="D10" s="43">
        <v>5</v>
      </c>
      <c r="E10" s="43">
        <v>17</v>
      </c>
      <c r="F10" s="43">
        <v>3</v>
      </c>
      <c r="G10" s="43">
        <v>3</v>
      </c>
      <c r="H10" s="43">
        <v>4</v>
      </c>
      <c r="I10" s="43">
        <v>3</v>
      </c>
      <c r="J10" s="43" t="s">
        <v>16</v>
      </c>
      <c r="K10" s="43">
        <v>4</v>
      </c>
      <c r="L10" s="43">
        <v>5</v>
      </c>
      <c r="M10" s="43" t="s">
        <v>16</v>
      </c>
      <c r="N10" s="43">
        <v>0</v>
      </c>
      <c r="O10" s="43">
        <v>3</v>
      </c>
      <c r="P10" s="43">
        <v>1</v>
      </c>
      <c r="Q10" s="41"/>
      <c r="R10" s="41"/>
      <c r="S10" s="41"/>
      <c r="T10" s="41"/>
      <c r="U10" s="41"/>
      <c r="V10" s="41"/>
      <c r="W10" s="41"/>
      <c r="X10" s="41"/>
      <c r="Y10" s="41"/>
      <c r="Z10" s="43">
        <f t="shared" si="0"/>
        <v>49</v>
      </c>
      <c r="AA10" s="181">
        <f>'Feb 2010 summary'!G10</f>
        <v>0.33333333333333331</v>
      </c>
      <c r="AB10" s="284">
        <f>'Feb 2010 summary'!H10</f>
        <v>137.88888888888889</v>
      </c>
      <c r="AC10" s="50"/>
      <c r="AD10" s="50"/>
    </row>
    <row r="11" spans="1:30" ht="25.15" customHeight="1">
      <c r="A11" s="40">
        <f t="shared" si="1"/>
        <v>40213</v>
      </c>
      <c r="B11" s="52" t="s">
        <v>18</v>
      </c>
      <c r="C11" s="43">
        <v>0</v>
      </c>
      <c r="D11" s="43">
        <v>66</v>
      </c>
      <c r="E11" s="43">
        <v>15</v>
      </c>
      <c r="F11" s="43">
        <v>15</v>
      </c>
      <c r="G11" s="43">
        <v>8</v>
      </c>
      <c r="H11" s="43">
        <v>12</v>
      </c>
      <c r="I11" s="43">
        <v>4</v>
      </c>
      <c r="J11" s="43">
        <v>5</v>
      </c>
      <c r="K11" s="43">
        <v>3</v>
      </c>
      <c r="L11" s="43">
        <v>3</v>
      </c>
      <c r="M11" s="43" t="s">
        <v>16</v>
      </c>
      <c r="N11" s="43">
        <v>7</v>
      </c>
      <c r="O11" s="43" t="s">
        <v>16</v>
      </c>
      <c r="P11" s="43">
        <v>2</v>
      </c>
      <c r="Q11" s="41"/>
      <c r="R11" s="41"/>
      <c r="S11" s="41"/>
      <c r="T11" s="41"/>
      <c r="U11" s="41"/>
      <c r="V11" s="41"/>
      <c r="W11" s="41"/>
      <c r="X11" s="41"/>
      <c r="Y11" s="41"/>
      <c r="Z11" s="43">
        <f t="shared" si="0"/>
        <v>140</v>
      </c>
      <c r="AA11" s="181">
        <f>'Feb 2010 summary'!G11</f>
        <v>0.16129032258064516</v>
      </c>
      <c r="AB11" s="284">
        <f>'Feb 2010 summary'!H11</f>
        <v>751</v>
      </c>
      <c r="AC11" s="50"/>
      <c r="AD11" s="50"/>
    </row>
    <row r="12" spans="1:30" ht="25.15" customHeight="1">
      <c r="A12" s="40">
        <f t="shared" si="1"/>
        <v>40214</v>
      </c>
      <c r="B12" s="52" t="s">
        <v>18</v>
      </c>
      <c r="C12" s="43">
        <v>0</v>
      </c>
      <c r="D12" s="43">
        <v>22</v>
      </c>
      <c r="E12" s="43">
        <v>14</v>
      </c>
      <c r="F12" s="43">
        <v>13</v>
      </c>
      <c r="G12" s="43">
        <v>9</v>
      </c>
      <c r="H12" s="43">
        <v>6</v>
      </c>
      <c r="I12" s="43">
        <v>4</v>
      </c>
      <c r="J12" s="43">
        <v>4</v>
      </c>
      <c r="K12" s="43">
        <v>6</v>
      </c>
      <c r="L12" s="43" t="s">
        <v>16</v>
      </c>
      <c r="M12" s="43" t="s">
        <v>16</v>
      </c>
      <c r="N12" s="43">
        <v>3</v>
      </c>
      <c r="O12" s="43">
        <v>0</v>
      </c>
      <c r="P12" s="43">
        <v>0</v>
      </c>
      <c r="Q12" s="41"/>
      <c r="R12" s="41"/>
      <c r="S12" s="41"/>
      <c r="T12" s="41"/>
      <c r="U12" s="41"/>
      <c r="V12" s="41"/>
      <c r="W12" s="41"/>
      <c r="X12" s="41"/>
      <c r="Y12" s="41"/>
      <c r="Z12" s="43">
        <f t="shared" si="0"/>
        <v>81</v>
      </c>
      <c r="AA12" s="181">
        <f>'Feb 2010 summary'!G12</f>
        <v>0.12643678160919541</v>
      </c>
      <c r="AB12" s="284">
        <f>'Feb 2010 summary'!H12</f>
        <v>600.33333333333337</v>
      </c>
      <c r="AC12" s="50"/>
      <c r="AD12" s="50"/>
    </row>
    <row r="13" spans="1:30" ht="25.15" customHeight="1">
      <c r="A13" s="40">
        <f t="shared" si="1"/>
        <v>40215</v>
      </c>
      <c r="B13" s="52" t="s">
        <v>18</v>
      </c>
      <c r="C13" s="43">
        <v>0</v>
      </c>
      <c r="D13" s="43">
        <v>25</v>
      </c>
      <c r="E13" s="43">
        <v>23</v>
      </c>
      <c r="F13" s="43">
        <v>16</v>
      </c>
      <c r="G13" s="43">
        <v>11</v>
      </c>
      <c r="H13" s="43">
        <v>8</v>
      </c>
      <c r="I13" s="43">
        <v>16</v>
      </c>
      <c r="J13" s="43">
        <v>8</v>
      </c>
      <c r="K13" s="43">
        <v>9</v>
      </c>
      <c r="L13" s="43">
        <v>14</v>
      </c>
      <c r="M13" s="43" t="s">
        <v>16</v>
      </c>
      <c r="N13" s="43" t="s">
        <v>16</v>
      </c>
      <c r="O13" s="43">
        <v>12</v>
      </c>
      <c r="P13" s="43">
        <v>2</v>
      </c>
      <c r="Q13" s="41"/>
      <c r="R13" s="41"/>
      <c r="S13" s="41"/>
      <c r="T13" s="41"/>
      <c r="U13" s="41"/>
      <c r="V13" s="41"/>
      <c r="W13" s="41"/>
      <c r="X13" s="41"/>
      <c r="Y13" s="41"/>
      <c r="Z13" s="43">
        <f>SUM(B13:Y13)</f>
        <v>144</v>
      </c>
      <c r="AA13" s="181">
        <f>'Feb 2010 summary'!G13</f>
        <v>0.20588235294117646</v>
      </c>
      <c r="AB13" s="284">
        <f>'Feb 2010 summary'!H13</f>
        <v>666</v>
      </c>
      <c r="AC13" s="50"/>
      <c r="AD13" s="50"/>
    </row>
    <row r="14" spans="1:30" ht="25.15" customHeight="1">
      <c r="A14" s="40">
        <f t="shared" si="1"/>
        <v>40216</v>
      </c>
      <c r="B14" s="52" t="s">
        <v>18</v>
      </c>
      <c r="C14" s="43">
        <v>0</v>
      </c>
      <c r="D14" s="43">
        <v>93</v>
      </c>
      <c r="E14" s="43">
        <v>30</v>
      </c>
      <c r="F14" s="43">
        <v>21</v>
      </c>
      <c r="G14" s="43">
        <v>5</v>
      </c>
      <c r="H14" s="43">
        <v>17</v>
      </c>
      <c r="I14" s="43">
        <v>9</v>
      </c>
      <c r="J14" s="43">
        <v>21</v>
      </c>
      <c r="K14" s="43">
        <v>4</v>
      </c>
      <c r="L14" s="43">
        <v>14</v>
      </c>
      <c r="M14" s="66" t="s">
        <v>16</v>
      </c>
      <c r="N14" s="43">
        <v>12</v>
      </c>
      <c r="O14" s="43" t="s">
        <v>16</v>
      </c>
      <c r="P14" s="43">
        <v>4</v>
      </c>
      <c r="Q14" s="41"/>
      <c r="R14" s="41"/>
      <c r="S14" s="41"/>
      <c r="T14" s="41"/>
      <c r="U14" s="41"/>
      <c r="V14" s="41"/>
      <c r="W14" s="41"/>
      <c r="X14" s="41"/>
      <c r="Y14" s="41"/>
      <c r="Z14" s="43">
        <f t="shared" si="0"/>
        <v>230</v>
      </c>
      <c r="AA14" s="181">
        <f>'Feb 2010 summary'!G14</f>
        <v>0.20560747663551401</v>
      </c>
      <c r="AB14" s="284">
        <f>'Feb 2010 summary'!H14</f>
        <v>1083.695652173913</v>
      </c>
      <c r="AC14" s="50"/>
      <c r="AD14" s="50"/>
    </row>
    <row r="15" spans="1:30" ht="25.15" customHeight="1">
      <c r="A15" s="40">
        <f>(A14+1)</f>
        <v>40217</v>
      </c>
      <c r="B15" s="44"/>
      <c r="C15" s="43" t="s">
        <v>18</v>
      </c>
      <c r="D15" s="43">
        <v>21</v>
      </c>
      <c r="E15" s="43">
        <v>12</v>
      </c>
      <c r="F15" s="43">
        <v>2</v>
      </c>
      <c r="G15" s="43">
        <v>2</v>
      </c>
      <c r="H15" s="43">
        <v>1</v>
      </c>
      <c r="I15" s="43">
        <v>0</v>
      </c>
      <c r="J15" s="43" t="s">
        <v>16</v>
      </c>
      <c r="K15" s="43" t="s">
        <v>16</v>
      </c>
      <c r="L15" s="43">
        <v>1</v>
      </c>
      <c r="M15" s="43" t="s">
        <v>16</v>
      </c>
      <c r="N15" s="43" t="s">
        <v>16</v>
      </c>
      <c r="O15" s="43">
        <v>2</v>
      </c>
      <c r="P15" s="43">
        <v>0</v>
      </c>
      <c r="Q15" s="41"/>
      <c r="R15" s="41"/>
      <c r="S15" s="41"/>
      <c r="T15" s="41"/>
      <c r="U15" s="41"/>
      <c r="V15" s="41"/>
      <c r="W15" s="41"/>
      <c r="X15" s="41"/>
      <c r="Y15" s="41"/>
      <c r="Z15" s="43">
        <f t="shared" si="0"/>
        <v>41</v>
      </c>
      <c r="AA15" s="181">
        <f>'Feb 2010 summary'!G15</f>
        <v>0.22857142857142856</v>
      </c>
      <c r="AB15" s="284">
        <f>'Feb 2010 summary'!H15</f>
        <v>177.08</v>
      </c>
      <c r="AC15" s="50"/>
      <c r="AD15" s="50"/>
    </row>
    <row r="16" spans="1:30" ht="25.15" customHeight="1">
      <c r="A16" s="40">
        <f t="shared" si="1"/>
        <v>40218</v>
      </c>
      <c r="B16" s="44"/>
      <c r="C16" s="43" t="s">
        <v>18</v>
      </c>
      <c r="D16" s="43">
        <v>16</v>
      </c>
      <c r="E16" s="43">
        <v>15</v>
      </c>
      <c r="F16" s="43">
        <v>5</v>
      </c>
      <c r="G16" s="43">
        <v>2</v>
      </c>
      <c r="H16" s="43">
        <v>2</v>
      </c>
      <c r="I16" s="43">
        <v>6</v>
      </c>
      <c r="J16" s="43" t="s">
        <v>16</v>
      </c>
      <c r="K16" s="43" t="s">
        <v>16</v>
      </c>
      <c r="L16" s="43">
        <v>13</v>
      </c>
      <c r="M16" s="43" t="s">
        <v>16</v>
      </c>
      <c r="N16" s="43" t="s">
        <v>16</v>
      </c>
      <c r="O16" s="43">
        <v>4</v>
      </c>
      <c r="P16" s="43">
        <v>0</v>
      </c>
      <c r="Q16" s="41"/>
      <c r="R16" s="41"/>
      <c r="S16" s="41"/>
      <c r="T16" s="41"/>
      <c r="U16" s="41"/>
      <c r="V16" s="41"/>
      <c r="W16" s="41"/>
      <c r="X16" s="41"/>
      <c r="Y16" s="41"/>
      <c r="Z16" s="43">
        <f t="shared" si="0"/>
        <v>63</v>
      </c>
      <c r="AA16" s="181">
        <f>'Feb 2010 summary'!G16</f>
        <v>0.52</v>
      </c>
      <c r="AB16" s="284">
        <f>'Feb 2010 summary'!H16</f>
        <v>117.85714285714286</v>
      </c>
      <c r="AC16" s="50"/>
      <c r="AD16" s="50"/>
    </row>
    <row r="17" spans="1:30" ht="25.15" customHeight="1">
      <c r="A17" s="40">
        <f t="shared" si="1"/>
        <v>40219</v>
      </c>
      <c r="B17" s="44"/>
      <c r="C17" s="43" t="s">
        <v>18</v>
      </c>
      <c r="D17" s="43">
        <v>14</v>
      </c>
      <c r="E17" s="43">
        <v>5</v>
      </c>
      <c r="F17" s="43">
        <v>8</v>
      </c>
      <c r="G17" s="43">
        <v>10</v>
      </c>
      <c r="H17" s="43">
        <v>4</v>
      </c>
      <c r="I17" s="43">
        <v>6</v>
      </c>
      <c r="J17" s="43">
        <v>10</v>
      </c>
      <c r="K17" s="43">
        <v>4</v>
      </c>
      <c r="L17" s="43" t="s">
        <v>16</v>
      </c>
      <c r="M17" s="43">
        <v>11</v>
      </c>
      <c r="N17" s="43" t="s">
        <v>16</v>
      </c>
      <c r="O17" s="43">
        <v>13</v>
      </c>
      <c r="P17" s="43">
        <v>2</v>
      </c>
      <c r="Q17" s="41"/>
      <c r="R17" s="41"/>
      <c r="S17" s="41"/>
      <c r="T17" s="41"/>
      <c r="U17" s="41"/>
      <c r="V17" s="41"/>
      <c r="W17" s="41"/>
      <c r="X17" s="41"/>
      <c r="Y17" s="41"/>
      <c r="Z17" s="43">
        <f t="shared" si="0"/>
        <v>87</v>
      </c>
      <c r="AA17" s="181">
        <f>'Feb 2010 summary'!G17</f>
        <v>0.22222222222222221</v>
      </c>
      <c r="AB17" s="284">
        <f>'Feb 2010 summary'!H17</f>
        <v>367</v>
      </c>
      <c r="AC17" s="50"/>
      <c r="AD17" s="50"/>
    </row>
    <row r="18" spans="1:30" ht="25.15" customHeight="1">
      <c r="A18" s="40">
        <f t="shared" si="1"/>
        <v>40220</v>
      </c>
      <c r="B18" s="44"/>
      <c r="C18" s="43" t="s">
        <v>18</v>
      </c>
      <c r="D18" s="43">
        <v>58</v>
      </c>
      <c r="E18" s="43">
        <v>36</v>
      </c>
      <c r="F18" s="43">
        <v>11</v>
      </c>
      <c r="G18" s="43">
        <v>7</v>
      </c>
      <c r="H18" s="43">
        <v>7</v>
      </c>
      <c r="I18" s="43">
        <v>5</v>
      </c>
      <c r="J18" s="43">
        <v>5</v>
      </c>
      <c r="K18" s="43">
        <v>6</v>
      </c>
      <c r="L18" s="43" t="s">
        <v>16</v>
      </c>
      <c r="M18" s="43" t="s">
        <v>16</v>
      </c>
      <c r="N18" s="43">
        <v>8</v>
      </c>
      <c r="O18" s="43" t="s">
        <v>16</v>
      </c>
      <c r="P18" s="43" t="s">
        <v>16</v>
      </c>
      <c r="Q18" s="41"/>
      <c r="R18" s="41"/>
      <c r="S18" s="41"/>
      <c r="T18" s="41"/>
      <c r="U18" s="41"/>
      <c r="V18" s="41"/>
      <c r="W18" s="41"/>
      <c r="X18" s="41"/>
      <c r="Y18" s="41"/>
      <c r="Z18" s="285">
        <f>SUM(B18:Y18)</f>
        <v>143</v>
      </c>
      <c r="AA18" s="293">
        <f>'Feb 2010 summary'!G18</f>
        <v>0.18</v>
      </c>
      <c r="AB18" s="284">
        <f>'Feb 2010 summary'!H18</f>
        <v>667.1</v>
      </c>
      <c r="AC18" s="50"/>
      <c r="AD18" s="50"/>
    </row>
    <row r="19" spans="1:30" ht="25.15" customHeight="1">
      <c r="A19" s="40">
        <f t="shared" si="1"/>
        <v>40221</v>
      </c>
      <c r="B19" s="44"/>
      <c r="C19" s="43" t="s">
        <v>18</v>
      </c>
      <c r="D19" s="43">
        <v>24</v>
      </c>
      <c r="E19" s="43">
        <v>20</v>
      </c>
      <c r="F19" s="43">
        <v>12</v>
      </c>
      <c r="G19" s="43">
        <v>5</v>
      </c>
      <c r="H19" s="43">
        <v>3</v>
      </c>
      <c r="I19" s="43">
        <v>5</v>
      </c>
      <c r="J19" s="43">
        <v>0</v>
      </c>
      <c r="K19" s="43" t="s">
        <v>16</v>
      </c>
      <c r="L19" s="43" t="s">
        <v>16</v>
      </c>
      <c r="M19" s="43">
        <v>12</v>
      </c>
      <c r="N19" s="43" t="s">
        <v>16</v>
      </c>
      <c r="O19" s="43" t="s">
        <v>16</v>
      </c>
      <c r="P19" s="43">
        <v>1</v>
      </c>
      <c r="Q19" s="41"/>
      <c r="R19" s="41"/>
      <c r="S19" s="41"/>
      <c r="T19" s="41"/>
      <c r="U19" s="41"/>
      <c r="V19" s="41"/>
      <c r="W19" s="41"/>
      <c r="X19" s="41"/>
      <c r="Y19" s="41"/>
      <c r="Z19" s="285">
        <f t="shared" si="0"/>
        <v>82</v>
      </c>
      <c r="AA19" s="293">
        <f>'Feb 2010 summary'!G19</f>
        <v>8.7499999999999994E-2</v>
      </c>
      <c r="AB19" s="284">
        <f>'Feb 2010 summary'!H19</f>
        <v>839.375</v>
      </c>
      <c r="AC19" s="205"/>
      <c r="AD19" s="50"/>
    </row>
    <row r="20" spans="1:30" ht="25.15" customHeight="1">
      <c r="A20" s="40">
        <f t="shared" si="1"/>
        <v>40222</v>
      </c>
      <c r="B20" s="44"/>
      <c r="C20" s="43" t="s">
        <v>18</v>
      </c>
      <c r="D20" s="43">
        <v>27</v>
      </c>
      <c r="E20" s="43">
        <v>19</v>
      </c>
      <c r="F20" s="43">
        <v>10</v>
      </c>
      <c r="G20" s="43">
        <v>3</v>
      </c>
      <c r="H20" s="43">
        <v>17</v>
      </c>
      <c r="I20" s="43">
        <v>11</v>
      </c>
      <c r="J20" s="43">
        <v>6</v>
      </c>
      <c r="K20" s="43" t="s">
        <v>16</v>
      </c>
      <c r="L20" s="43" t="s">
        <v>16</v>
      </c>
      <c r="M20" s="43">
        <v>4</v>
      </c>
      <c r="N20" s="43" t="s">
        <v>16</v>
      </c>
      <c r="O20" s="43" t="s">
        <v>16</v>
      </c>
      <c r="P20" s="43">
        <v>8</v>
      </c>
      <c r="Q20" s="41"/>
      <c r="R20" s="41"/>
      <c r="S20" s="41"/>
      <c r="T20" s="41"/>
      <c r="U20" s="41"/>
      <c r="V20" s="41"/>
      <c r="W20" s="41"/>
      <c r="X20" s="41"/>
      <c r="Y20" s="41"/>
      <c r="Z20" s="285">
        <f t="shared" si="0"/>
        <v>105</v>
      </c>
      <c r="AA20" s="293">
        <f>'Feb 2010 summary'!G20</f>
        <v>0.11940298507462686</v>
      </c>
      <c r="AB20" s="284">
        <f>'Feb 2010 summary'!H20</f>
        <v>799.88888888888891</v>
      </c>
      <c r="AC20" s="50"/>
      <c r="AD20" s="50"/>
    </row>
    <row r="21" spans="1:30" ht="25.15" customHeight="1">
      <c r="A21" s="40">
        <f t="shared" si="1"/>
        <v>40223</v>
      </c>
      <c r="B21" s="44"/>
      <c r="C21" s="43" t="s">
        <v>18</v>
      </c>
      <c r="D21" s="43">
        <v>28</v>
      </c>
      <c r="E21" s="43">
        <v>21</v>
      </c>
      <c r="F21" s="43">
        <v>6</v>
      </c>
      <c r="G21" s="43">
        <v>8</v>
      </c>
      <c r="H21" s="43">
        <v>4</v>
      </c>
      <c r="I21" s="43">
        <v>3</v>
      </c>
      <c r="J21" s="43">
        <v>2</v>
      </c>
      <c r="K21" s="43" t="s">
        <v>16</v>
      </c>
      <c r="L21" s="43" t="s">
        <v>16</v>
      </c>
      <c r="M21" s="43">
        <v>6</v>
      </c>
      <c r="N21" s="43" t="s">
        <v>16</v>
      </c>
      <c r="O21" s="43" t="s">
        <v>16</v>
      </c>
      <c r="P21" s="43">
        <v>5</v>
      </c>
      <c r="Q21" s="41"/>
      <c r="R21" s="41"/>
      <c r="S21" s="41"/>
      <c r="T21" s="41"/>
      <c r="U21" s="41"/>
      <c r="V21" s="41"/>
      <c r="W21" s="41"/>
      <c r="X21" s="41"/>
      <c r="Y21" s="41"/>
      <c r="Z21" s="285">
        <f t="shared" si="0"/>
        <v>83</v>
      </c>
      <c r="AA21" s="293">
        <f>'Feb 2010 summary'!G21</f>
        <v>6.8965517241379309E-2</v>
      </c>
      <c r="AB21" s="284">
        <f>'Feb 2010 summary'!H21</f>
        <v>1055</v>
      </c>
      <c r="AC21" s="50"/>
      <c r="AD21" s="50"/>
    </row>
    <row r="22" spans="1:30" ht="25.15" customHeight="1">
      <c r="A22" s="40">
        <f t="shared" si="1"/>
        <v>40224</v>
      </c>
      <c r="B22" s="44"/>
      <c r="C22" s="43" t="s">
        <v>18</v>
      </c>
      <c r="D22" s="43">
        <v>15</v>
      </c>
      <c r="E22" s="43">
        <v>11</v>
      </c>
      <c r="F22" s="43">
        <v>4</v>
      </c>
      <c r="G22" s="43">
        <v>4</v>
      </c>
      <c r="H22" s="43">
        <v>5</v>
      </c>
      <c r="I22" s="43">
        <v>3</v>
      </c>
      <c r="J22" s="43">
        <v>1</v>
      </c>
      <c r="K22" s="43">
        <v>2</v>
      </c>
      <c r="L22" s="43" t="s">
        <v>16</v>
      </c>
      <c r="M22" s="43" t="s">
        <v>16</v>
      </c>
      <c r="N22" s="43">
        <v>22</v>
      </c>
      <c r="O22" s="43" t="s">
        <v>16</v>
      </c>
      <c r="P22" s="43">
        <v>10</v>
      </c>
      <c r="Q22" s="41"/>
      <c r="R22" s="41"/>
      <c r="S22" s="41"/>
      <c r="T22" s="41"/>
      <c r="U22" s="41"/>
      <c r="V22" s="41"/>
      <c r="W22" s="41"/>
      <c r="X22" s="41"/>
      <c r="Y22" s="41"/>
      <c r="Z22" s="285">
        <f t="shared" si="0"/>
        <v>77</v>
      </c>
      <c r="AA22" s="293">
        <f>'Feb 2010 summary'!G22</f>
        <v>0.1</v>
      </c>
      <c r="AB22" s="284">
        <f>'Feb 2010 summary'!H22</f>
        <v>628</v>
      </c>
      <c r="AC22" s="50"/>
      <c r="AD22" s="50"/>
    </row>
    <row r="23" spans="1:30" ht="25.15" customHeight="1">
      <c r="A23" s="40">
        <f t="shared" si="1"/>
        <v>40225</v>
      </c>
      <c r="B23" s="44"/>
      <c r="C23" s="43" t="s">
        <v>18</v>
      </c>
      <c r="D23" s="43">
        <v>11</v>
      </c>
      <c r="E23" s="43">
        <v>13</v>
      </c>
      <c r="F23" s="43">
        <v>2</v>
      </c>
      <c r="G23" s="43">
        <v>3</v>
      </c>
      <c r="H23" s="43">
        <v>1</v>
      </c>
      <c r="I23" s="43">
        <v>4</v>
      </c>
      <c r="J23" s="43">
        <v>1</v>
      </c>
      <c r="K23" s="43">
        <v>0</v>
      </c>
      <c r="L23" s="67">
        <v>1</v>
      </c>
      <c r="M23" s="43">
        <v>1</v>
      </c>
      <c r="N23" s="43" t="s">
        <v>16</v>
      </c>
      <c r="O23" s="43">
        <v>3</v>
      </c>
      <c r="P23" s="43">
        <v>0</v>
      </c>
      <c r="Q23" s="41"/>
      <c r="R23" s="41"/>
      <c r="S23" s="41"/>
      <c r="T23" s="41"/>
      <c r="U23" s="41"/>
      <c r="V23" s="41"/>
      <c r="W23" s="41"/>
      <c r="X23" s="41"/>
      <c r="Y23" s="41"/>
      <c r="Z23" s="285">
        <f t="shared" si="0"/>
        <v>40</v>
      </c>
      <c r="AA23" s="293">
        <f>'Feb 2010 summary'!G23</f>
        <v>7.2463768115942032E-2</v>
      </c>
      <c r="AB23" s="284">
        <f>'Feb 2010 summary'!H23</f>
        <v>465.66666666666669</v>
      </c>
      <c r="AC23" s="50"/>
      <c r="AD23" s="50"/>
    </row>
    <row r="24" spans="1:30" ht="25.15" customHeight="1">
      <c r="A24" s="40">
        <f t="shared" si="1"/>
        <v>40226</v>
      </c>
      <c r="B24" s="44"/>
      <c r="C24" s="43" t="s">
        <v>18</v>
      </c>
      <c r="D24" s="43">
        <v>102</v>
      </c>
      <c r="E24" s="43">
        <v>89</v>
      </c>
      <c r="F24" s="43">
        <v>14</v>
      </c>
      <c r="G24" s="43">
        <v>13</v>
      </c>
      <c r="H24" s="43">
        <v>7</v>
      </c>
      <c r="I24" s="43">
        <v>2</v>
      </c>
      <c r="J24" s="43">
        <v>2</v>
      </c>
      <c r="K24" s="43">
        <v>2</v>
      </c>
      <c r="L24" s="43">
        <v>0</v>
      </c>
      <c r="M24" s="43">
        <v>1</v>
      </c>
      <c r="N24" s="43">
        <v>2</v>
      </c>
      <c r="O24" s="43">
        <v>1</v>
      </c>
      <c r="P24" s="43">
        <v>0</v>
      </c>
      <c r="Q24" s="41"/>
      <c r="R24" s="41"/>
      <c r="S24" s="41"/>
      <c r="T24" s="41"/>
      <c r="U24" s="41"/>
      <c r="V24" s="41"/>
      <c r="W24" s="41"/>
      <c r="X24" s="41"/>
      <c r="Y24" s="41"/>
      <c r="Z24" s="285">
        <f t="shared" si="0"/>
        <v>235</v>
      </c>
      <c r="AA24" s="293">
        <f>'Feb 2010 summary'!G24</f>
        <v>0.12121212121212122</v>
      </c>
      <c r="AB24" s="284">
        <f>'Feb 2010 summary'!H24</f>
        <v>1603.8</v>
      </c>
      <c r="AC24" s="50"/>
      <c r="AD24" s="50"/>
    </row>
    <row r="25" spans="1:30" ht="25.15" customHeight="1">
      <c r="A25" s="40">
        <f t="shared" si="1"/>
        <v>40227</v>
      </c>
      <c r="B25" s="44"/>
      <c r="C25" s="43" t="s">
        <v>18</v>
      </c>
      <c r="D25" s="43">
        <v>30</v>
      </c>
      <c r="E25" s="43">
        <v>16</v>
      </c>
      <c r="F25" s="43">
        <v>9</v>
      </c>
      <c r="G25" s="43">
        <v>3</v>
      </c>
      <c r="H25" s="43">
        <v>6</v>
      </c>
      <c r="I25" s="43">
        <v>3</v>
      </c>
      <c r="J25" s="43">
        <v>2</v>
      </c>
      <c r="K25" s="43">
        <v>7</v>
      </c>
      <c r="L25" s="43">
        <v>1</v>
      </c>
      <c r="M25" s="43">
        <v>4</v>
      </c>
      <c r="N25" s="43">
        <v>1</v>
      </c>
      <c r="O25" s="43">
        <v>2</v>
      </c>
      <c r="P25" s="43">
        <v>0</v>
      </c>
      <c r="Q25" s="41"/>
      <c r="R25" s="41"/>
      <c r="S25" s="41"/>
      <c r="T25" s="41"/>
      <c r="U25" s="41"/>
      <c r="V25" s="41"/>
      <c r="W25" s="41"/>
      <c r="X25" s="41"/>
      <c r="Y25" s="41"/>
      <c r="Z25" s="285">
        <f t="shared" si="0"/>
        <v>84</v>
      </c>
      <c r="AA25" s="293">
        <f>'Feb 2010 summary'!G25</f>
        <v>0.10784313725490197</v>
      </c>
      <c r="AB25" s="284">
        <f>'Feb 2010 summary'!H25</f>
        <v>720</v>
      </c>
      <c r="AC25" s="50"/>
      <c r="AD25" s="50"/>
    </row>
    <row r="26" spans="1:30" ht="25.15" customHeight="1">
      <c r="A26" s="40">
        <f t="shared" si="1"/>
        <v>40228</v>
      </c>
      <c r="B26" s="44"/>
      <c r="C26" s="43" t="s">
        <v>18</v>
      </c>
      <c r="D26" s="43">
        <v>31</v>
      </c>
      <c r="E26" s="43">
        <v>21</v>
      </c>
      <c r="F26" s="43">
        <v>4</v>
      </c>
      <c r="G26" s="43">
        <v>5</v>
      </c>
      <c r="H26" s="43">
        <v>1</v>
      </c>
      <c r="I26" s="43">
        <v>4</v>
      </c>
      <c r="J26" s="43">
        <v>3</v>
      </c>
      <c r="K26" s="43">
        <v>1</v>
      </c>
      <c r="L26" s="43">
        <v>2</v>
      </c>
      <c r="M26" s="43">
        <v>1</v>
      </c>
      <c r="N26" s="43" t="s">
        <v>16</v>
      </c>
      <c r="O26" s="43">
        <v>1</v>
      </c>
      <c r="P26" s="43">
        <v>0</v>
      </c>
      <c r="Q26" s="41"/>
      <c r="R26" s="41"/>
      <c r="S26" s="41"/>
      <c r="T26" s="41"/>
      <c r="U26" s="41"/>
      <c r="V26" s="41"/>
      <c r="W26" s="41"/>
      <c r="X26" s="41"/>
      <c r="Y26" s="41"/>
      <c r="Z26" s="285">
        <f t="shared" si="0"/>
        <v>74</v>
      </c>
      <c r="AA26" s="293">
        <f>'Feb 2010 summary'!G26</f>
        <v>0.26923076923076922</v>
      </c>
      <c r="AB26" s="284">
        <f>'Feb 2010 summary'!H26</f>
        <v>264</v>
      </c>
      <c r="AC26" s="50"/>
      <c r="AD26" s="50"/>
    </row>
    <row r="27" spans="1:30" ht="25.15" customHeight="1">
      <c r="A27" s="40">
        <f t="shared" si="1"/>
        <v>40229</v>
      </c>
      <c r="B27" s="44"/>
      <c r="C27" s="43" t="s">
        <v>18</v>
      </c>
      <c r="D27" s="43">
        <v>24</v>
      </c>
      <c r="E27" s="43">
        <v>44</v>
      </c>
      <c r="F27" s="43">
        <v>10</v>
      </c>
      <c r="G27" s="43">
        <v>8</v>
      </c>
      <c r="H27" s="43">
        <v>3</v>
      </c>
      <c r="I27" s="43">
        <v>6</v>
      </c>
      <c r="J27" s="67">
        <v>4</v>
      </c>
      <c r="K27" s="43" t="s">
        <v>16</v>
      </c>
      <c r="L27" s="43" t="s">
        <v>16</v>
      </c>
      <c r="M27" s="67">
        <v>12</v>
      </c>
      <c r="N27" s="43">
        <v>4</v>
      </c>
      <c r="O27" s="43">
        <v>1</v>
      </c>
      <c r="P27" s="43">
        <v>0</v>
      </c>
      <c r="Q27" s="41"/>
      <c r="R27" s="41"/>
      <c r="S27" s="41"/>
      <c r="T27" s="41"/>
      <c r="U27" s="41"/>
      <c r="V27" s="41"/>
      <c r="W27" s="41"/>
      <c r="X27" s="41"/>
      <c r="Y27" s="41"/>
      <c r="Z27" s="285">
        <f t="shared" si="0"/>
        <v>116</v>
      </c>
      <c r="AA27" s="293">
        <f>'Feb 2010 summary'!G27</f>
        <v>0.17241379310344829</v>
      </c>
      <c r="AB27" s="284">
        <f>'Feb 2010 summary'!H27</f>
        <v>626.5454545454545</v>
      </c>
      <c r="AC27" s="50"/>
      <c r="AD27" s="50"/>
    </row>
    <row r="28" spans="1:30" ht="25.15" customHeight="1">
      <c r="A28" s="40">
        <f t="shared" si="1"/>
        <v>40230</v>
      </c>
      <c r="B28" s="44"/>
      <c r="C28" s="43" t="s">
        <v>18</v>
      </c>
      <c r="D28" s="43">
        <v>11</v>
      </c>
      <c r="E28" s="43">
        <v>29</v>
      </c>
      <c r="F28" s="43">
        <v>10</v>
      </c>
      <c r="G28" s="43">
        <v>16</v>
      </c>
      <c r="H28" s="43">
        <v>6</v>
      </c>
      <c r="I28" s="43" t="s">
        <v>16</v>
      </c>
      <c r="J28" s="43" t="s">
        <v>16</v>
      </c>
      <c r="K28" s="43">
        <v>11</v>
      </c>
      <c r="L28" s="43" t="s">
        <v>16</v>
      </c>
      <c r="M28" s="43">
        <v>12</v>
      </c>
      <c r="N28" s="43" t="s">
        <v>16</v>
      </c>
      <c r="O28" s="43">
        <v>3</v>
      </c>
      <c r="P28" s="43">
        <v>0</v>
      </c>
      <c r="Q28" s="41"/>
      <c r="R28" s="41"/>
      <c r="S28" s="41"/>
      <c r="T28" s="41"/>
      <c r="U28" s="41"/>
      <c r="V28" s="41"/>
      <c r="W28" s="41"/>
      <c r="X28" s="41"/>
      <c r="Y28" s="41"/>
      <c r="Z28" s="285">
        <f t="shared" si="0"/>
        <v>98</v>
      </c>
      <c r="AA28" s="293">
        <f>'Feb 2010 summary'!G28</f>
        <v>0.4358974358974359</v>
      </c>
      <c r="AB28" s="284">
        <f>'Feb 2010 summary'!H28</f>
        <v>222.45714285714286</v>
      </c>
      <c r="AC28" s="50"/>
      <c r="AD28" s="50"/>
    </row>
    <row r="29" spans="1:30" ht="25.15" customHeight="1">
      <c r="A29" s="40">
        <f t="shared" si="1"/>
        <v>40231</v>
      </c>
      <c r="B29" s="44"/>
      <c r="C29" s="43" t="s">
        <v>18</v>
      </c>
      <c r="D29" s="43">
        <v>4</v>
      </c>
      <c r="E29" s="43">
        <v>14</v>
      </c>
      <c r="F29" s="43">
        <v>21</v>
      </c>
      <c r="G29" s="43">
        <v>8</v>
      </c>
      <c r="H29" s="43">
        <v>2</v>
      </c>
      <c r="I29" s="43" t="s">
        <v>16</v>
      </c>
      <c r="J29" s="43">
        <v>11</v>
      </c>
      <c r="K29" s="43" t="s">
        <v>16</v>
      </c>
      <c r="L29" s="43">
        <v>15</v>
      </c>
      <c r="M29" s="43" t="s">
        <v>16</v>
      </c>
      <c r="N29" s="68" t="s">
        <v>16</v>
      </c>
      <c r="O29" s="43">
        <v>17</v>
      </c>
      <c r="P29" s="43">
        <v>0</v>
      </c>
      <c r="Q29" s="41"/>
      <c r="R29" s="41"/>
      <c r="S29" s="41"/>
      <c r="T29" s="41"/>
      <c r="U29" s="41"/>
      <c r="V29" s="41"/>
      <c r="W29" s="41"/>
      <c r="X29" s="41"/>
      <c r="Y29" s="41"/>
      <c r="Z29" s="285">
        <f t="shared" si="0"/>
        <v>92</v>
      </c>
      <c r="AA29" s="293">
        <f>'Feb 2010 summary'!G29</f>
        <v>0.47887323943661969</v>
      </c>
      <c r="AB29" s="284">
        <f>'Feb 2010 summary'!H29</f>
        <v>190.31428571428572</v>
      </c>
      <c r="AC29" s="50"/>
      <c r="AD29" s="50"/>
    </row>
    <row r="30" spans="1:30" ht="25.15" customHeight="1">
      <c r="A30" s="40">
        <f t="shared" si="1"/>
        <v>40232</v>
      </c>
      <c r="B30" s="44"/>
      <c r="C30" s="43" t="s">
        <v>18</v>
      </c>
      <c r="D30" s="43">
        <v>7</v>
      </c>
      <c r="E30" s="43">
        <v>13</v>
      </c>
      <c r="F30" s="43">
        <v>1</v>
      </c>
      <c r="G30" s="43">
        <v>4</v>
      </c>
      <c r="H30" s="43">
        <v>3</v>
      </c>
      <c r="I30" s="43">
        <v>4</v>
      </c>
      <c r="J30" s="43" t="s">
        <v>16</v>
      </c>
      <c r="K30" s="43" t="s">
        <v>16</v>
      </c>
      <c r="L30" s="43">
        <v>19</v>
      </c>
      <c r="M30" s="69" t="s">
        <v>16</v>
      </c>
      <c r="N30" s="43" t="s">
        <v>16</v>
      </c>
      <c r="O30" s="43">
        <v>110</v>
      </c>
      <c r="P30" s="43">
        <v>1</v>
      </c>
      <c r="Q30" s="41"/>
      <c r="R30" s="289"/>
      <c r="S30" s="289"/>
      <c r="T30" s="289"/>
      <c r="U30" s="289"/>
      <c r="V30" s="289"/>
      <c r="W30" s="289"/>
      <c r="X30" s="289"/>
      <c r="Y30" s="289"/>
      <c r="Z30" s="285">
        <f t="shared" si="0"/>
        <v>162</v>
      </c>
      <c r="AA30" s="293">
        <f>'Feb 2010 summary'!G30</f>
        <v>0.30666666666666664</v>
      </c>
      <c r="AB30" s="284">
        <f>'Feb 2010 summary'!H30</f>
        <v>515.16666666666663</v>
      </c>
      <c r="AC30" s="50"/>
      <c r="AD30" s="50"/>
    </row>
    <row r="31" spans="1:30" ht="25.15" customHeight="1">
      <c r="A31" s="40">
        <f t="shared" si="1"/>
        <v>40233</v>
      </c>
      <c r="B31" s="288"/>
      <c r="C31" s="43" t="s">
        <v>18</v>
      </c>
      <c r="D31" s="43">
        <v>9</v>
      </c>
      <c r="E31" s="43">
        <v>6</v>
      </c>
      <c r="F31" s="43">
        <v>32</v>
      </c>
      <c r="G31" s="43">
        <v>17</v>
      </c>
      <c r="H31" s="43">
        <v>6</v>
      </c>
      <c r="I31" s="43">
        <v>7</v>
      </c>
      <c r="J31" s="43">
        <v>8</v>
      </c>
      <c r="K31" s="43" t="s">
        <v>16</v>
      </c>
      <c r="L31" s="43">
        <v>25</v>
      </c>
      <c r="M31" s="69" t="s">
        <v>16</v>
      </c>
      <c r="N31" s="43" t="s">
        <v>16</v>
      </c>
      <c r="O31" s="43">
        <v>120</v>
      </c>
      <c r="P31" s="43">
        <v>0</v>
      </c>
      <c r="Q31" s="41"/>
      <c r="R31" s="41"/>
      <c r="S31" s="41"/>
      <c r="T31" s="41"/>
      <c r="U31" s="41"/>
      <c r="V31" s="41"/>
      <c r="W31" s="41"/>
      <c r="X31" s="41"/>
      <c r="Y31" s="41"/>
      <c r="Z31" s="285">
        <f t="shared" si="0"/>
        <v>230</v>
      </c>
      <c r="AA31" s="293">
        <f>'Feb 2010 summary'!G31</f>
        <v>0.31958762886597936</v>
      </c>
      <c r="AB31" s="284">
        <f>'Feb 2010 summary'!H31</f>
        <v>700.3125</v>
      </c>
      <c r="AC31" s="50"/>
      <c r="AD31" s="50"/>
    </row>
    <row r="32" spans="1:30" ht="25.15" customHeight="1">
      <c r="A32" s="40">
        <f t="shared" si="1"/>
        <v>40234</v>
      </c>
      <c r="B32" s="44"/>
      <c r="C32" s="43" t="s">
        <v>18</v>
      </c>
      <c r="D32" s="43">
        <v>1</v>
      </c>
      <c r="E32" s="43">
        <v>8</v>
      </c>
      <c r="F32" s="43">
        <v>1</v>
      </c>
      <c r="G32" s="43">
        <v>4</v>
      </c>
      <c r="H32" s="43">
        <v>2</v>
      </c>
      <c r="I32" s="43">
        <v>1</v>
      </c>
      <c r="J32" s="43">
        <v>2</v>
      </c>
      <c r="K32" s="43" t="s">
        <v>16</v>
      </c>
      <c r="L32" s="43">
        <v>35</v>
      </c>
      <c r="M32" s="43">
        <v>51</v>
      </c>
      <c r="N32" s="43">
        <v>18</v>
      </c>
      <c r="O32" s="43" t="s">
        <v>16</v>
      </c>
      <c r="P32" s="43" t="s">
        <v>16</v>
      </c>
      <c r="Q32" s="41"/>
      <c r="R32" s="41"/>
      <c r="S32" s="41"/>
      <c r="T32" s="41"/>
      <c r="U32" s="41"/>
      <c r="V32" s="41"/>
      <c r="W32" s="41"/>
      <c r="X32" s="41"/>
      <c r="Y32" s="41"/>
      <c r="Z32" s="285">
        <f t="shared" si="0"/>
        <v>123</v>
      </c>
      <c r="AA32" s="293">
        <f>'Feb 2010 summary'!G32</f>
        <v>0.46280991735537191</v>
      </c>
      <c r="AB32" s="284">
        <f>'Feb 2010 summary'!H32</f>
        <v>262.26315789473682</v>
      </c>
      <c r="AC32" s="50"/>
      <c r="AD32" s="50"/>
    </row>
    <row r="33" spans="1:31" ht="25.15" customHeight="1">
      <c r="A33" s="40">
        <f t="shared" si="1"/>
        <v>40235</v>
      </c>
      <c r="B33" s="44"/>
      <c r="C33" s="43" t="s">
        <v>18</v>
      </c>
      <c r="D33" s="43">
        <v>5</v>
      </c>
      <c r="E33" s="43">
        <v>32</v>
      </c>
      <c r="F33" s="43">
        <v>6</v>
      </c>
      <c r="G33" s="43">
        <v>6</v>
      </c>
      <c r="H33" s="43">
        <v>4</v>
      </c>
      <c r="I33" s="43">
        <v>2</v>
      </c>
      <c r="J33" s="43">
        <v>2</v>
      </c>
      <c r="K33" s="43" t="s">
        <v>16</v>
      </c>
      <c r="L33" s="43">
        <v>9</v>
      </c>
      <c r="M33" s="43">
        <v>6</v>
      </c>
      <c r="N33" s="43" t="s">
        <v>16</v>
      </c>
      <c r="O33" s="43">
        <v>20</v>
      </c>
      <c r="P33" s="43">
        <v>0</v>
      </c>
      <c r="Q33" s="41"/>
      <c r="R33" s="41"/>
      <c r="S33" s="41"/>
      <c r="T33" s="41"/>
      <c r="U33" s="41"/>
      <c r="V33" s="41"/>
      <c r="W33" s="41"/>
      <c r="X33" s="41"/>
      <c r="Y33" s="41"/>
      <c r="Z33" s="285">
        <f t="shared" si="0"/>
        <v>92</v>
      </c>
      <c r="AA33" s="293">
        <f>'Feb 2010 summary'!G33</f>
        <v>0.13</v>
      </c>
      <c r="AB33" s="284">
        <f>'Feb 2010 summary'!H33</f>
        <v>669.92857142857144</v>
      </c>
      <c r="AC33" s="50"/>
      <c r="AD33" s="50"/>
    </row>
    <row r="34" spans="1:31" ht="25.15" customHeight="1">
      <c r="A34" s="40">
        <f t="shared" si="1"/>
        <v>40236</v>
      </c>
      <c r="B34" s="44"/>
      <c r="C34" s="43" t="s">
        <v>18</v>
      </c>
      <c r="D34" s="43">
        <v>45</v>
      </c>
      <c r="E34" s="43">
        <v>32</v>
      </c>
      <c r="F34" s="43">
        <v>18</v>
      </c>
      <c r="G34" s="43">
        <v>41</v>
      </c>
      <c r="H34" s="43">
        <v>0</v>
      </c>
      <c r="I34" s="43">
        <v>2</v>
      </c>
      <c r="J34" s="43" t="s">
        <v>16</v>
      </c>
      <c r="K34" s="43">
        <v>5</v>
      </c>
      <c r="L34" s="43" t="s">
        <v>16</v>
      </c>
      <c r="M34" s="43">
        <v>54</v>
      </c>
      <c r="N34" s="43" t="s">
        <v>16</v>
      </c>
      <c r="O34" s="43">
        <v>168</v>
      </c>
      <c r="P34" s="43">
        <v>1</v>
      </c>
      <c r="Q34" s="41"/>
      <c r="R34" s="41"/>
      <c r="S34" s="41"/>
      <c r="T34" s="41"/>
      <c r="U34" s="41"/>
      <c r="V34" s="41"/>
      <c r="W34" s="41"/>
      <c r="X34" s="41"/>
      <c r="Y34" s="41"/>
      <c r="Z34" s="285">
        <f t="shared" si="0"/>
        <v>366</v>
      </c>
      <c r="AA34" s="293">
        <f>'Feb 2010 summary'!G34</f>
        <v>0.25</v>
      </c>
      <c r="AB34" s="284">
        <f>'Feb 2010 summary'!H34</f>
        <v>1405.2105263157894</v>
      </c>
      <c r="AC34" s="50"/>
      <c r="AD34" s="50"/>
    </row>
    <row r="35" spans="1:31" ht="25.15" customHeight="1">
      <c r="A35" s="40">
        <f t="shared" si="1"/>
        <v>40237</v>
      </c>
      <c r="B35" s="44"/>
      <c r="C35" s="43" t="s">
        <v>18</v>
      </c>
      <c r="D35" s="43">
        <v>31</v>
      </c>
      <c r="E35" s="43">
        <v>137</v>
      </c>
      <c r="F35" s="43">
        <v>21</v>
      </c>
      <c r="G35" s="43">
        <v>12</v>
      </c>
      <c r="H35" s="43">
        <v>5</v>
      </c>
      <c r="I35" s="43">
        <v>3</v>
      </c>
      <c r="J35" s="43" t="s">
        <v>16</v>
      </c>
      <c r="K35" s="43" t="s">
        <v>16</v>
      </c>
      <c r="L35" s="43">
        <v>15</v>
      </c>
      <c r="M35" s="43" t="s">
        <v>16</v>
      </c>
      <c r="N35" s="43" t="s">
        <v>16</v>
      </c>
      <c r="O35" s="43">
        <v>8</v>
      </c>
      <c r="P35" s="43" t="s">
        <v>16</v>
      </c>
      <c r="Q35" s="43" t="s">
        <v>16</v>
      </c>
      <c r="R35" s="43" t="s">
        <v>16</v>
      </c>
      <c r="S35" s="43">
        <v>3</v>
      </c>
      <c r="T35" s="43" t="s">
        <v>16</v>
      </c>
      <c r="U35" s="43" t="s">
        <v>16</v>
      </c>
      <c r="V35" s="43" t="s">
        <v>16</v>
      </c>
      <c r="W35" s="43">
        <v>3</v>
      </c>
      <c r="X35" s="43" t="s">
        <v>16</v>
      </c>
      <c r="Y35" s="43" t="s">
        <v>16</v>
      </c>
      <c r="Z35" s="285">
        <f t="shared" si="0"/>
        <v>238</v>
      </c>
      <c r="AA35" s="293">
        <f>'Feb 2010 summary'!G35</f>
        <v>0.16190476190476191</v>
      </c>
      <c r="AB35" s="284">
        <f>'Feb 2010 summary'!H35</f>
        <v>1406.4444444444443</v>
      </c>
      <c r="AC35" s="50"/>
      <c r="AD35" s="50"/>
    </row>
    <row r="36" spans="1:31" ht="25.15" customHeight="1">
      <c r="A36" s="40">
        <f t="shared" si="1"/>
        <v>40238</v>
      </c>
      <c r="B36" s="52">
        <v>0</v>
      </c>
      <c r="C36" s="43" t="s">
        <v>18</v>
      </c>
      <c r="D36" s="43">
        <v>26</v>
      </c>
      <c r="E36" s="43">
        <v>241</v>
      </c>
      <c r="F36" s="43">
        <v>81</v>
      </c>
      <c r="G36" s="43">
        <v>6</v>
      </c>
      <c r="H36" s="43">
        <v>4</v>
      </c>
      <c r="I36" s="43" t="s">
        <v>16</v>
      </c>
      <c r="J36" s="43" t="s">
        <v>16</v>
      </c>
      <c r="K36" s="43" t="s">
        <v>16</v>
      </c>
      <c r="L36" s="43">
        <v>4</v>
      </c>
      <c r="M36" s="43">
        <v>8</v>
      </c>
      <c r="N36" s="43" t="s">
        <v>16</v>
      </c>
      <c r="O36" s="43">
        <v>49</v>
      </c>
      <c r="P36" s="43">
        <v>0</v>
      </c>
      <c r="Q36" s="41"/>
      <c r="R36" s="41"/>
      <c r="S36" s="41"/>
      <c r="T36" s="41"/>
      <c r="U36" s="41"/>
      <c r="V36" s="41"/>
      <c r="W36" s="41"/>
      <c r="X36" s="41"/>
      <c r="Y36" s="41"/>
      <c r="Z36" s="285">
        <f t="shared" si="0"/>
        <v>419</v>
      </c>
      <c r="AA36" s="293">
        <f>('March 2010 summary'!G7)</f>
        <v>0.21568627450980393</v>
      </c>
      <c r="AB36" s="299">
        <f>('March 2010 summary'!H7)</f>
        <v>1879.8695652173913</v>
      </c>
      <c r="AC36" s="206"/>
      <c r="AD36" s="51"/>
    </row>
    <row r="37" spans="1:31" ht="25.15" customHeight="1">
      <c r="A37" s="40">
        <f t="shared" si="1"/>
        <v>40239</v>
      </c>
      <c r="B37" s="44"/>
      <c r="C37" s="43" t="s">
        <v>18</v>
      </c>
      <c r="D37" s="43">
        <v>11</v>
      </c>
      <c r="E37" s="43">
        <v>449</v>
      </c>
      <c r="F37" s="43">
        <v>142</v>
      </c>
      <c r="G37" s="43">
        <v>12</v>
      </c>
      <c r="H37" s="43">
        <v>8</v>
      </c>
      <c r="I37" s="43">
        <v>7</v>
      </c>
      <c r="J37" s="43">
        <v>4</v>
      </c>
      <c r="K37" s="43" t="s">
        <v>16</v>
      </c>
      <c r="L37" s="43" t="s">
        <v>16</v>
      </c>
      <c r="M37" s="43" t="s">
        <v>16</v>
      </c>
      <c r="N37" s="43">
        <v>13</v>
      </c>
      <c r="O37" s="43">
        <v>2</v>
      </c>
      <c r="P37" s="43">
        <v>1</v>
      </c>
      <c r="Q37" s="289"/>
      <c r="R37" s="289"/>
      <c r="S37" s="289"/>
      <c r="T37" s="289"/>
      <c r="U37" s="289"/>
      <c r="V37" s="289"/>
      <c r="W37" s="289"/>
      <c r="X37" s="289"/>
      <c r="Y37" s="289"/>
      <c r="Z37" s="285">
        <f t="shared" si="0"/>
        <v>649</v>
      </c>
      <c r="AA37" s="293">
        <f>('March 2010 summary'!G8)</f>
        <v>0.16</v>
      </c>
      <c r="AB37" s="299">
        <f>('March 2010 summary'!H8)</f>
        <v>3848.8823529411766</v>
      </c>
      <c r="AC37" s="206"/>
      <c r="AD37" s="51"/>
    </row>
    <row r="38" spans="1:31" ht="25.15" customHeight="1">
      <c r="A38" s="40">
        <f t="shared" si="1"/>
        <v>40240</v>
      </c>
      <c r="B38" s="297"/>
      <c r="C38" s="193" t="s">
        <v>18</v>
      </c>
      <c r="D38" s="43">
        <v>1</v>
      </c>
      <c r="E38" s="43">
        <v>350</v>
      </c>
      <c r="F38" s="43">
        <v>101</v>
      </c>
      <c r="G38" s="43">
        <v>61</v>
      </c>
      <c r="H38" s="43">
        <v>37</v>
      </c>
      <c r="I38" s="43">
        <v>17</v>
      </c>
      <c r="J38" s="43">
        <v>11</v>
      </c>
      <c r="K38" s="43">
        <v>3</v>
      </c>
      <c r="L38" s="67" t="s">
        <v>16</v>
      </c>
      <c r="M38" s="43" t="s">
        <v>16</v>
      </c>
      <c r="N38" s="67">
        <v>10</v>
      </c>
      <c r="O38" s="43">
        <v>3</v>
      </c>
      <c r="P38" s="43">
        <v>0</v>
      </c>
      <c r="Q38" s="41"/>
      <c r="R38" s="41"/>
      <c r="S38" s="41"/>
      <c r="T38" s="41"/>
      <c r="U38" s="41"/>
      <c r="V38" s="41"/>
      <c r="W38" s="41"/>
      <c r="X38" s="41"/>
      <c r="Y38" s="41"/>
      <c r="Z38" s="285">
        <f t="shared" si="0"/>
        <v>594</v>
      </c>
      <c r="AA38" s="293">
        <f>('March 2010 summary'!G9)</f>
        <v>0.22</v>
      </c>
      <c r="AB38" s="299">
        <f>('March 2010 summary'!H9)</f>
        <v>2611.8260869565215</v>
      </c>
      <c r="AC38" s="206"/>
      <c r="AD38" s="51"/>
      <c r="AE38" s="50"/>
    </row>
    <row r="39" spans="1:31" ht="25.15" customHeight="1">
      <c r="A39" s="40">
        <f t="shared" si="1"/>
        <v>40241</v>
      </c>
      <c r="B39" s="44"/>
      <c r="C39" s="194" t="s">
        <v>18</v>
      </c>
      <c r="D39" s="43">
        <v>1</v>
      </c>
      <c r="E39" s="43">
        <v>227</v>
      </c>
      <c r="F39" s="43">
        <v>102</v>
      </c>
      <c r="G39" s="43">
        <v>39</v>
      </c>
      <c r="H39" s="43">
        <v>23</v>
      </c>
      <c r="I39" s="43">
        <v>13</v>
      </c>
      <c r="J39" s="43" t="s">
        <v>16</v>
      </c>
      <c r="K39" s="43">
        <v>18</v>
      </c>
      <c r="L39" s="43" t="s">
        <v>16</v>
      </c>
      <c r="M39" s="43" t="s">
        <v>16</v>
      </c>
      <c r="N39" s="43">
        <v>9</v>
      </c>
      <c r="O39" s="43">
        <v>3</v>
      </c>
      <c r="P39" s="43">
        <v>1</v>
      </c>
      <c r="Q39" s="41"/>
      <c r="R39" s="41"/>
      <c r="S39" s="41"/>
      <c r="T39" s="41"/>
      <c r="U39" s="41"/>
      <c r="V39" s="41"/>
      <c r="W39" s="41"/>
      <c r="X39" s="41"/>
      <c r="Y39" s="41"/>
      <c r="Z39" s="285">
        <f t="shared" si="0"/>
        <v>436</v>
      </c>
      <c r="AA39" s="293">
        <f>('March 2010 summary'!G10)</f>
        <v>0.32</v>
      </c>
      <c r="AB39" s="299">
        <f>('March 2010 summary'!H10)</f>
        <v>1336.4848484848485</v>
      </c>
      <c r="AC39" s="207"/>
      <c r="AD39" s="51"/>
      <c r="AE39" s="50"/>
    </row>
    <row r="40" spans="1:31" ht="25.15" customHeight="1">
      <c r="A40" s="40">
        <f t="shared" si="1"/>
        <v>40242</v>
      </c>
      <c r="B40" s="44"/>
      <c r="C40" s="43" t="s">
        <v>18</v>
      </c>
      <c r="D40" s="43">
        <v>7</v>
      </c>
      <c r="E40" s="43">
        <v>167</v>
      </c>
      <c r="F40" s="43">
        <v>78</v>
      </c>
      <c r="G40" s="43">
        <v>26</v>
      </c>
      <c r="H40" s="43">
        <v>28</v>
      </c>
      <c r="I40" s="43" t="s">
        <v>16</v>
      </c>
      <c r="J40" s="43" t="s">
        <v>16</v>
      </c>
      <c r="K40" s="43">
        <v>19</v>
      </c>
      <c r="L40" s="43" t="s">
        <v>16</v>
      </c>
      <c r="M40" s="43">
        <v>27</v>
      </c>
      <c r="N40" s="43" t="s">
        <v>16</v>
      </c>
      <c r="O40" s="43">
        <v>21</v>
      </c>
      <c r="P40" s="43">
        <v>0</v>
      </c>
      <c r="Q40" s="41"/>
      <c r="R40" s="41"/>
      <c r="S40" s="41"/>
      <c r="T40" s="41"/>
      <c r="U40" s="41"/>
      <c r="V40" s="41"/>
      <c r="W40" s="41"/>
      <c r="X40" s="41"/>
      <c r="Y40" s="41"/>
      <c r="Z40" s="285">
        <f t="shared" si="0"/>
        <v>373</v>
      </c>
      <c r="AA40" s="293">
        <f>('March 2010 summary'!G11)</f>
        <v>0.38</v>
      </c>
      <c r="AB40" s="299">
        <f>('March 2010 summary'!H11)</f>
        <v>964.97435897435901</v>
      </c>
      <c r="AC40" s="207"/>
      <c r="AD40" s="51"/>
      <c r="AE40" s="50"/>
    </row>
    <row r="41" spans="1:31" ht="25.15" customHeight="1">
      <c r="A41" s="40">
        <f t="shared" si="1"/>
        <v>40243</v>
      </c>
      <c r="B41" s="44"/>
      <c r="C41" s="43" t="s">
        <v>18</v>
      </c>
      <c r="D41" s="43">
        <v>12</v>
      </c>
      <c r="E41" s="43">
        <v>184</v>
      </c>
      <c r="F41" s="43">
        <v>123</v>
      </c>
      <c r="G41" s="43">
        <v>83</v>
      </c>
      <c r="H41" s="43" t="s">
        <v>16</v>
      </c>
      <c r="I41" s="43">
        <v>40</v>
      </c>
      <c r="J41" s="43" t="s">
        <v>16</v>
      </c>
      <c r="K41" s="43">
        <v>26</v>
      </c>
      <c r="L41" s="43" t="s">
        <v>16</v>
      </c>
      <c r="M41" s="43">
        <v>10</v>
      </c>
      <c r="N41" s="43" t="s">
        <v>16</v>
      </c>
      <c r="O41" s="43">
        <v>8</v>
      </c>
      <c r="P41" s="43">
        <v>0</v>
      </c>
      <c r="Q41" s="41"/>
      <c r="R41" s="41"/>
      <c r="S41" s="41"/>
      <c r="T41" s="41"/>
      <c r="U41" s="41"/>
      <c r="V41" s="41"/>
      <c r="W41" s="41"/>
      <c r="X41" s="41"/>
      <c r="Y41" s="41"/>
      <c r="Z41" s="285">
        <f t="shared" si="0"/>
        <v>486</v>
      </c>
      <c r="AA41" s="293">
        <f>('March 2010 summary'!G12)</f>
        <v>0.2</v>
      </c>
      <c r="AB41" s="299">
        <f>('March 2010 summary'!H12)</f>
        <v>2341.2380952380954</v>
      </c>
      <c r="AC41" s="206"/>
      <c r="AD41" s="51"/>
      <c r="AE41" s="50"/>
    </row>
    <row r="42" spans="1:31" ht="25.15" customHeight="1">
      <c r="A42" s="40">
        <f t="shared" si="1"/>
        <v>40244</v>
      </c>
      <c r="B42" s="44"/>
      <c r="C42" s="43" t="s">
        <v>18</v>
      </c>
      <c r="D42" s="43">
        <v>4</v>
      </c>
      <c r="E42" s="43">
        <v>153</v>
      </c>
      <c r="F42" s="43">
        <v>144</v>
      </c>
      <c r="G42" s="43">
        <v>69</v>
      </c>
      <c r="H42" s="43">
        <v>45</v>
      </c>
      <c r="I42" s="43">
        <v>32</v>
      </c>
      <c r="J42" s="43" t="s">
        <v>16</v>
      </c>
      <c r="K42" s="43">
        <v>65</v>
      </c>
      <c r="L42" s="43" t="s">
        <v>16</v>
      </c>
      <c r="M42" s="43">
        <v>44</v>
      </c>
      <c r="N42" s="43" t="s">
        <v>16</v>
      </c>
      <c r="O42" s="43">
        <v>22</v>
      </c>
      <c r="P42" s="43">
        <v>0</v>
      </c>
      <c r="Q42" s="41"/>
      <c r="R42" s="41"/>
      <c r="S42" s="41"/>
      <c r="T42" s="41"/>
      <c r="U42" s="41"/>
      <c r="V42" s="41"/>
      <c r="W42" s="41"/>
      <c r="X42" s="41"/>
      <c r="Y42" s="41"/>
      <c r="Z42" s="285">
        <f t="shared" si="0"/>
        <v>578</v>
      </c>
      <c r="AA42" s="293">
        <f>('March 2010 summary'!G13)</f>
        <v>0.35652173913043478</v>
      </c>
      <c r="AB42" s="299">
        <f>('March 2010 summary'!H13)</f>
        <v>1598.1428571428571</v>
      </c>
      <c r="AC42" s="207"/>
      <c r="AD42" s="51"/>
      <c r="AE42" s="50"/>
    </row>
    <row r="43" spans="1:31" ht="25.15" customHeight="1">
      <c r="A43" s="40">
        <f t="shared" si="1"/>
        <v>40245</v>
      </c>
      <c r="B43" s="44"/>
      <c r="C43" s="43" t="s">
        <v>18</v>
      </c>
      <c r="D43" s="43">
        <v>1</v>
      </c>
      <c r="E43" s="43">
        <v>107</v>
      </c>
      <c r="F43" s="43">
        <v>40</v>
      </c>
      <c r="G43" s="43">
        <v>22</v>
      </c>
      <c r="H43" s="43">
        <v>17</v>
      </c>
      <c r="I43" s="43" t="s">
        <v>16</v>
      </c>
      <c r="J43" s="43" t="s">
        <v>16</v>
      </c>
      <c r="K43" s="43" t="s">
        <v>16</v>
      </c>
      <c r="L43" s="43">
        <v>26</v>
      </c>
      <c r="M43" s="43">
        <v>3</v>
      </c>
      <c r="N43" s="43">
        <v>2</v>
      </c>
      <c r="O43" s="43">
        <v>0</v>
      </c>
      <c r="P43" s="43">
        <v>0</v>
      </c>
      <c r="Q43" s="43">
        <v>0</v>
      </c>
      <c r="R43" s="43">
        <v>0</v>
      </c>
      <c r="S43" s="43" t="s">
        <v>16</v>
      </c>
      <c r="T43" s="43" t="s">
        <v>16</v>
      </c>
      <c r="U43" s="43">
        <v>0</v>
      </c>
      <c r="V43" s="43" t="s">
        <v>16</v>
      </c>
      <c r="W43" s="43" t="s">
        <v>16</v>
      </c>
      <c r="X43" s="43" t="s">
        <v>16</v>
      </c>
      <c r="Y43" s="43">
        <v>0</v>
      </c>
      <c r="Z43" s="285">
        <f t="shared" si="0"/>
        <v>218</v>
      </c>
      <c r="AA43" s="293">
        <f>('March 2010 summary'!G14)</f>
        <v>0.28000000000000003</v>
      </c>
      <c r="AB43" s="299">
        <f>('March 2010 summary'!H14)</f>
        <v>761.72413793103453</v>
      </c>
      <c r="AC43" s="206"/>
      <c r="AD43" s="51"/>
      <c r="AE43" s="50"/>
    </row>
    <row r="44" spans="1:31" ht="25.15" customHeight="1">
      <c r="A44" s="40">
        <f t="shared" si="1"/>
        <v>40246</v>
      </c>
      <c r="B44" s="44"/>
      <c r="C44" s="43" t="s">
        <v>18</v>
      </c>
      <c r="D44" s="43">
        <v>0</v>
      </c>
      <c r="E44" s="43">
        <v>42</v>
      </c>
      <c r="F44" s="43">
        <v>38</v>
      </c>
      <c r="G44" s="43">
        <v>20</v>
      </c>
      <c r="H44" s="43">
        <v>29</v>
      </c>
      <c r="I44" s="43">
        <v>41</v>
      </c>
      <c r="J44" s="43" t="s">
        <v>16</v>
      </c>
      <c r="K44" s="43" t="s">
        <v>16</v>
      </c>
      <c r="L44" s="43">
        <v>86</v>
      </c>
      <c r="M44" s="43" t="s">
        <v>16</v>
      </c>
      <c r="N44" s="43">
        <v>16</v>
      </c>
      <c r="O44" s="43" t="s">
        <v>16</v>
      </c>
      <c r="P44" s="43">
        <v>5</v>
      </c>
      <c r="Q44" s="41"/>
      <c r="R44" s="41"/>
      <c r="S44" s="41"/>
      <c r="T44" s="41"/>
      <c r="U44" s="41"/>
      <c r="V44" s="41"/>
      <c r="W44" s="41"/>
      <c r="X44" s="41"/>
      <c r="Y44" s="41"/>
      <c r="Z44" s="285">
        <f t="shared" si="0"/>
        <v>277</v>
      </c>
      <c r="AA44" s="293">
        <f>('March 2010 summary'!G15)</f>
        <v>0.48</v>
      </c>
      <c r="AB44" s="299">
        <f>('March 2010 summary'!H15)</f>
        <v>572.0204081632653</v>
      </c>
      <c r="AC44" s="50"/>
      <c r="AD44" s="50"/>
      <c r="AE44" s="50"/>
    </row>
    <row r="45" spans="1:31" ht="25.15" customHeight="1">
      <c r="A45" s="40">
        <f t="shared" si="1"/>
        <v>40247</v>
      </c>
      <c r="B45" s="44"/>
      <c r="C45" s="43" t="s">
        <v>18</v>
      </c>
      <c r="D45" s="43">
        <v>0</v>
      </c>
      <c r="E45" s="43">
        <v>155</v>
      </c>
      <c r="F45" s="43">
        <v>83</v>
      </c>
      <c r="G45" s="43">
        <v>46</v>
      </c>
      <c r="H45" s="43" t="s">
        <v>16</v>
      </c>
      <c r="I45" s="43">
        <v>57</v>
      </c>
      <c r="J45" s="43" t="s">
        <v>16</v>
      </c>
      <c r="K45" s="43" t="s">
        <v>16</v>
      </c>
      <c r="L45" s="43">
        <v>93</v>
      </c>
      <c r="M45" s="43" t="s">
        <v>16</v>
      </c>
      <c r="N45" s="43">
        <v>29</v>
      </c>
      <c r="O45" s="43">
        <v>13</v>
      </c>
      <c r="P45" s="43">
        <v>0</v>
      </c>
      <c r="Q45" s="41"/>
      <c r="R45" s="41"/>
      <c r="S45" s="41"/>
      <c r="T45" s="41"/>
      <c r="U45" s="41"/>
      <c r="V45" s="41"/>
      <c r="W45" s="41"/>
      <c r="X45" s="41"/>
      <c r="Y45" s="41"/>
      <c r="Z45" s="285">
        <f t="shared" si="0"/>
        <v>476</v>
      </c>
      <c r="AA45" s="293">
        <f>('March 2010 summary'!G16)</f>
        <v>0.28431372549019607</v>
      </c>
      <c r="AB45" s="299">
        <f>('March 2010 summary'!H16)</f>
        <v>1636.7</v>
      </c>
      <c r="AC45" s="50"/>
      <c r="AD45" s="50"/>
      <c r="AE45" s="50"/>
    </row>
    <row r="46" spans="1:31" ht="25.15" customHeight="1">
      <c r="A46" s="40">
        <f t="shared" si="1"/>
        <v>40248</v>
      </c>
      <c r="B46" s="44"/>
      <c r="C46" s="43" t="s">
        <v>18</v>
      </c>
      <c r="D46" s="43">
        <v>0</v>
      </c>
      <c r="E46" s="43">
        <v>182</v>
      </c>
      <c r="F46" s="43">
        <v>97</v>
      </c>
      <c r="G46" s="43">
        <v>74</v>
      </c>
      <c r="H46" s="43" t="s">
        <v>16</v>
      </c>
      <c r="I46" s="43">
        <v>109</v>
      </c>
      <c r="J46" s="43" t="s">
        <v>16</v>
      </c>
      <c r="K46" s="43">
        <v>98</v>
      </c>
      <c r="L46" s="43" t="s">
        <v>16</v>
      </c>
      <c r="M46" s="43">
        <v>79</v>
      </c>
      <c r="N46" s="43">
        <v>35</v>
      </c>
      <c r="O46" s="43">
        <v>45</v>
      </c>
      <c r="P46" s="43">
        <v>8</v>
      </c>
      <c r="Q46" s="41"/>
      <c r="R46" s="41"/>
      <c r="S46" s="41"/>
      <c r="T46" s="41"/>
      <c r="U46" s="41"/>
      <c r="V46" s="41"/>
      <c r="W46" s="41"/>
      <c r="X46" s="41"/>
      <c r="Y46" s="41"/>
      <c r="Z46" s="285">
        <f t="shared" si="0"/>
        <v>727</v>
      </c>
      <c r="AA46" s="293">
        <f>('March 2010 summary'!G17)</f>
        <v>0.47</v>
      </c>
      <c r="AB46" s="299">
        <f>('March 2010 summary'!H17)</f>
        <v>1530.8333333333333</v>
      </c>
      <c r="AC46" s="50"/>
      <c r="AD46" s="50"/>
      <c r="AE46" s="50"/>
    </row>
    <row r="47" spans="1:31" ht="25.15" customHeight="1">
      <c r="A47" s="40">
        <f t="shared" si="1"/>
        <v>40249</v>
      </c>
      <c r="B47" s="44"/>
      <c r="C47" s="43" t="s">
        <v>18</v>
      </c>
      <c r="D47" s="43">
        <v>8</v>
      </c>
      <c r="E47" s="43">
        <v>354</v>
      </c>
      <c r="F47" s="43">
        <v>108</v>
      </c>
      <c r="G47" s="43" t="s">
        <v>16</v>
      </c>
      <c r="H47" s="43">
        <v>65</v>
      </c>
      <c r="I47" s="43">
        <v>23</v>
      </c>
      <c r="J47" s="43" t="s">
        <v>16</v>
      </c>
      <c r="K47" s="43">
        <v>64</v>
      </c>
      <c r="L47" s="43" t="s">
        <v>16</v>
      </c>
      <c r="M47" s="43">
        <v>38</v>
      </c>
      <c r="N47" s="43" t="s">
        <v>16</v>
      </c>
      <c r="O47" s="43">
        <v>23</v>
      </c>
      <c r="P47" s="43">
        <v>5</v>
      </c>
      <c r="Q47" s="41"/>
      <c r="R47" s="41"/>
      <c r="S47" s="41"/>
      <c r="T47" s="41"/>
      <c r="U47" s="41"/>
      <c r="V47" s="41"/>
      <c r="W47" s="41"/>
      <c r="X47" s="41"/>
      <c r="Y47" s="41"/>
      <c r="Z47" s="285">
        <f t="shared" si="0"/>
        <v>688</v>
      </c>
      <c r="AA47" s="293">
        <f>('March 2010 summary'!G18)</f>
        <v>0.21</v>
      </c>
      <c r="AB47" s="299">
        <f>('March 2010 summary'!H18)</f>
        <v>3162.1363636363635</v>
      </c>
      <c r="AC47" s="50"/>
      <c r="AD47" s="50"/>
      <c r="AE47" s="50"/>
    </row>
    <row r="48" spans="1:31" ht="25.15" customHeight="1">
      <c r="A48" s="40">
        <f t="shared" si="1"/>
        <v>40250</v>
      </c>
      <c r="B48" s="44"/>
      <c r="C48" s="43" t="s">
        <v>18</v>
      </c>
      <c r="D48" s="43">
        <v>7</v>
      </c>
      <c r="E48" s="43">
        <v>158</v>
      </c>
      <c r="F48" s="43">
        <v>81</v>
      </c>
      <c r="G48" s="43">
        <v>56</v>
      </c>
      <c r="H48" s="43" t="s">
        <v>16</v>
      </c>
      <c r="I48" s="43">
        <v>53</v>
      </c>
      <c r="J48" s="43" t="s">
        <v>16</v>
      </c>
      <c r="K48" s="43">
        <v>19</v>
      </c>
      <c r="L48" s="43" t="s">
        <v>16</v>
      </c>
      <c r="M48" s="43">
        <v>21</v>
      </c>
      <c r="N48" s="43" t="s">
        <v>16</v>
      </c>
      <c r="O48" s="43">
        <v>9</v>
      </c>
      <c r="P48" s="43">
        <v>0</v>
      </c>
      <c r="Q48" s="41"/>
      <c r="R48" s="41"/>
      <c r="S48" s="41"/>
      <c r="T48" s="41"/>
      <c r="U48" s="41"/>
      <c r="V48" s="41"/>
      <c r="W48" s="41"/>
      <c r="X48" s="41"/>
      <c r="Y48" s="41"/>
      <c r="Z48" s="285">
        <f t="shared" si="0"/>
        <v>404</v>
      </c>
      <c r="AA48" s="293">
        <f>('March 2010 summary'!G19)</f>
        <v>0.28999999999999998</v>
      </c>
      <c r="AB48" s="299">
        <f>('March 2010 summary'!H19)</f>
        <v>1362.5</v>
      </c>
      <c r="AC48" s="50"/>
      <c r="AD48" s="50"/>
      <c r="AE48" s="50"/>
    </row>
    <row r="49" spans="1:59" ht="25.15" customHeight="1">
      <c r="A49" s="40">
        <f t="shared" si="1"/>
        <v>40251</v>
      </c>
      <c r="B49" s="44"/>
      <c r="C49" s="298"/>
      <c r="D49" s="43" t="s">
        <v>18</v>
      </c>
      <c r="E49" s="43">
        <v>7</v>
      </c>
      <c r="F49" s="43">
        <v>226</v>
      </c>
      <c r="G49" s="43">
        <v>103</v>
      </c>
      <c r="H49" s="43">
        <v>86</v>
      </c>
      <c r="I49" s="43">
        <v>43</v>
      </c>
      <c r="J49" s="43">
        <v>34</v>
      </c>
      <c r="K49" s="43" t="s">
        <v>16</v>
      </c>
      <c r="L49" s="43">
        <v>79</v>
      </c>
      <c r="M49" s="43" t="s">
        <v>16</v>
      </c>
      <c r="N49" s="43">
        <v>64</v>
      </c>
      <c r="O49" s="43" t="s">
        <v>16</v>
      </c>
      <c r="P49" s="43">
        <v>86</v>
      </c>
      <c r="Q49" s="43">
        <v>1</v>
      </c>
      <c r="R49" s="41"/>
      <c r="S49" s="41"/>
      <c r="T49" s="41"/>
      <c r="U49" s="41"/>
      <c r="V49" s="41"/>
      <c r="W49" s="41"/>
      <c r="X49" s="41"/>
      <c r="Y49" s="41"/>
      <c r="Z49" s="285">
        <f t="shared" si="0"/>
        <v>729</v>
      </c>
      <c r="AA49" s="293">
        <f>('March 2010 summary'!G20)</f>
        <v>0.37623762376237624</v>
      </c>
      <c r="AB49" s="299">
        <f>('March 2010 summary'!H20)</f>
        <v>1889.9230769230769</v>
      </c>
      <c r="AC49" s="50"/>
      <c r="AD49" s="50"/>
      <c r="AE49" s="50"/>
    </row>
    <row r="50" spans="1:59" ht="25.15" customHeight="1">
      <c r="A50" s="40">
        <f t="shared" si="1"/>
        <v>40252</v>
      </c>
      <c r="B50" s="44"/>
      <c r="C50" s="41"/>
      <c r="D50" s="43" t="s">
        <v>18</v>
      </c>
      <c r="E50" s="43">
        <v>5</v>
      </c>
      <c r="F50" s="43">
        <v>335</v>
      </c>
      <c r="G50" s="43">
        <v>194</v>
      </c>
      <c r="H50" s="43">
        <v>70</v>
      </c>
      <c r="I50" s="43">
        <v>132</v>
      </c>
      <c r="J50" s="43">
        <v>98</v>
      </c>
      <c r="K50" s="43" t="s">
        <v>16</v>
      </c>
      <c r="L50" s="43">
        <v>169</v>
      </c>
      <c r="M50" s="43" t="s">
        <v>16</v>
      </c>
      <c r="N50" s="43">
        <v>85</v>
      </c>
      <c r="O50" s="43">
        <v>52</v>
      </c>
      <c r="P50" s="43">
        <v>5</v>
      </c>
      <c r="Q50" s="41"/>
      <c r="R50" s="41"/>
      <c r="S50" s="41"/>
      <c r="T50" s="41"/>
      <c r="U50" s="41"/>
      <c r="V50" s="41"/>
      <c r="W50" s="41"/>
      <c r="X50" s="41"/>
      <c r="Y50" s="41"/>
      <c r="Z50" s="285">
        <f>SUM(B50:Y50)</f>
        <v>1145</v>
      </c>
      <c r="AA50" s="293">
        <f>('March 2010 summary'!G21)</f>
        <v>0.25454545454545452</v>
      </c>
      <c r="AB50" s="299">
        <f>('March 2010 summary'!H21)</f>
        <v>4385.4137931034484</v>
      </c>
      <c r="AC50" s="50"/>
      <c r="AD50" s="50"/>
      <c r="AE50" s="50"/>
    </row>
    <row r="51" spans="1:59" ht="25.15" customHeight="1">
      <c r="A51" s="40">
        <f t="shared" si="1"/>
        <v>40253</v>
      </c>
      <c r="B51" s="44"/>
      <c r="C51" s="41"/>
      <c r="D51" s="43" t="s">
        <v>18</v>
      </c>
      <c r="E51" s="43">
        <v>0</v>
      </c>
      <c r="F51" s="43">
        <v>350</v>
      </c>
      <c r="G51" s="43">
        <v>266</v>
      </c>
      <c r="H51" s="43">
        <v>98</v>
      </c>
      <c r="I51" s="43">
        <v>70</v>
      </c>
      <c r="J51" s="43" t="s">
        <v>16</v>
      </c>
      <c r="K51" s="43" t="s">
        <v>16</v>
      </c>
      <c r="L51" s="43">
        <v>189</v>
      </c>
      <c r="M51" s="43">
        <v>34</v>
      </c>
      <c r="N51" s="43">
        <v>58</v>
      </c>
      <c r="O51" s="43">
        <v>29</v>
      </c>
      <c r="P51" s="43">
        <v>6</v>
      </c>
      <c r="Q51" s="41"/>
      <c r="R51" s="41"/>
      <c r="S51" s="41"/>
      <c r="T51" s="41"/>
      <c r="U51" s="41"/>
      <c r="V51" s="41"/>
      <c r="W51" s="41"/>
      <c r="X51" s="41"/>
      <c r="Y51" s="41"/>
      <c r="Z51" s="285">
        <f t="shared" si="0"/>
        <v>1100</v>
      </c>
      <c r="AA51" s="293">
        <f>('March 2010 summary'!G22)</f>
        <v>0.21</v>
      </c>
      <c r="AB51" s="299">
        <f>('March 2010 summary'!H22)</f>
        <v>5007.681818181818</v>
      </c>
      <c r="AC51" s="50"/>
      <c r="AD51" s="50"/>
      <c r="AE51" s="50"/>
    </row>
    <row r="52" spans="1:59" ht="25.15" customHeight="1">
      <c r="A52" s="40">
        <f t="shared" si="1"/>
        <v>40254</v>
      </c>
      <c r="B52" s="44"/>
      <c r="C52" s="41"/>
      <c r="D52" s="43" t="s">
        <v>18</v>
      </c>
      <c r="E52" s="43">
        <v>0</v>
      </c>
      <c r="F52" s="43">
        <v>315</v>
      </c>
      <c r="G52" s="43">
        <v>321</v>
      </c>
      <c r="H52" s="43">
        <v>77</v>
      </c>
      <c r="I52" s="43">
        <v>51</v>
      </c>
      <c r="J52" s="43" t="s">
        <v>16</v>
      </c>
      <c r="K52" s="43">
        <v>63</v>
      </c>
      <c r="L52" s="43" t="s">
        <v>16</v>
      </c>
      <c r="M52" s="43">
        <v>30</v>
      </c>
      <c r="N52" s="43"/>
      <c r="O52" s="43">
        <v>18</v>
      </c>
      <c r="P52" s="43">
        <v>0</v>
      </c>
      <c r="Q52" s="43">
        <v>0</v>
      </c>
      <c r="R52" s="43">
        <v>0</v>
      </c>
      <c r="S52" s="43">
        <v>0</v>
      </c>
      <c r="T52" s="43">
        <v>0</v>
      </c>
      <c r="U52" s="43">
        <v>0</v>
      </c>
      <c r="V52" s="43">
        <v>0</v>
      </c>
      <c r="W52" s="43">
        <v>0</v>
      </c>
      <c r="X52" s="43">
        <v>0</v>
      </c>
      <c r="Y52" s="43">
        <v>0</v>
      </c>
      <c r="Z52" s="285">
        <f t="shared" si="0"/>
        <v>875</v>
      </c>
      <c r="AA52" s="293">
        <f>('March 2010 summary'!G23)</f>
        <v>0.25</v>
      </c>
      <c r="AB52" s="299">
        <f>('March 2010 summary'!H23)</f>
        <v>3401.9230769230771</v>
      </c>
      <c r="AC52" s="50"/>
      <c r="AD52" s="50"/>
    </row>
    <row r="53" spans="1:59" ht="25.15" customHeight="1">
      <c r="A53" s="40">
        <f t="shared" si="1"/>
        <v>40255</v>
      </c>
      <c r="B53" s="52">
        <v>0</v>
      </c>
      <c r="C53" s="43">
        <v>0</v>
      </c>
      <c r="D53" s="43">
        <v>0</v>
      </c>
      <c r="E53" s="43">
        <v>0</v>
      </c>
      <c r="F53" s="43">
        <v>271</v>
      </c>
      <c r="G53" s="43">
        <v>304</v>
      </c>
      <c r="H53" s="43">
        <v>125</v>
      </c>
      <c r="I53" s="43">
        <v>81</v>
      </c>
      <c r="J53" s="43">
        <v>44</v>
      </c>
      <c r="K53" s="43">
        <v>65</v>
      </c>
      <c r="L53" s="43">
        <v>44</v>
      </c>
      <c r="M53" s="43" t="s">
        <v>16</v>
      </c>
      <c r="N53" s="43" t="s">
        <v>16</v>
      </c>
      <c r="O53" s="43">
        <v>82</v>
      </c>
      <c r="P53" s="43">
        <v>6</v>
      </c>
      <c r="Q53" s="41"/>
      <c r="R53" s="41"/>
      <c r="S53" s="41"/>
      <c r="T53" s="41"/>
      <c r="U53" s="41"/>
      <c r="V53" s="41"/>
      <c r="W53" s="41"/>
      <c r="X53" s="41"/>
      <c r="Y53" s="41"/>
      <c r="Z53" s="285">
        <f t="shared" si="0"/>
        <v>1022</v>
      </c>
      <c r="AA53" s="293">
        <f>('March 2010 summary'!G24)</f>
        <v>0.43</v>
      </c>
      <c r="AB53" s="299">
        <f>('March 2010 summary'!H24)</f>
        <v>2347.25</v>
      </c>
      <c r="AC53" s="50"/>
      <c r="AD53" s="50"/>
    </row>
    <row r="54" spans="1:59" ht="25.15" customHeight="1">
      <c r="A54" s="40">
        <f t="shared" si="1"/>
        <v>40256</v>
      </c>
      <c r="B54" s="44"/>
      <c r="C54" s="41"/>
      <c r="D54" s="43" t="s">
        <v>18</v>
      </c>
      <c r="E54" s="43">
        <v>0</v>
      </c>
      <c r="F54" s="43">
        <v>250</v>
      </c>
      <c r="G54" s="43">
        <v>261</v>
      </c>
      <c r="H54" s="300">
        <v>150</v>
      </c>
      <c r="I54" s="43">
        <v>68</v>
      </c>
      <c r="J54" s="43">
        <v>41</v>
      </c>
      <c r="K54" s="43">
        <v>32</v>
      </c>
      <c r="L54" s="43" t="s">
        <v>16</v>
      </c>
      <c r="M54" s="43" t="s">
        <v>16</v>
      </c>
      <c r="N54" s="43">
        <v>103</v>
      </c>
      <c r="O54" s="43">
        <v>27</v>
      </c>
      <c r="P54" s="43">
        <v>0</v>
      </c>
      <c r="Q54" s="41"/>
      <c r="R54" s="41"/>
      <c r="S54" s="41"/>
      <c r="T54" s="41"/>
      <c r="U54" s="41"/>
      <c r="V54" s="41"/>
      <c r="W54" s="41"/>
      <c r="X54" s="41"/>
      <c r="Y54" s="41"/>
      <c r="Z54" s="285">
        <f t="shared" si="0"/>
        <v>932</v>
      </c>
      <c r="AA54" s="293">
        <f>('March 2010 summary'!G25)</f>
        <v>0.33</v>
      </c>
      <c r="AB54" s="299">
        <f>('March 2010 summary'!H25)</f>
        <v>2770.5588235294117</v>
      </c>
      <c r="AC54" s="50"/>
      <c r="AD54" s="50"/>
    </row>
    <row r="55" spans="1:59" ht="25.15" customHeight="1">
      <c r="A55" s="40">
        <f t="shared" si="1"/>
        <v>40257</v>
      </c>
      <c r="B55" s="44"/>
      <c r="C55" s="41"/>
      <c r="D55" s="43" t="s">
        <v>18</v>
      </c>
      <c r="E55" s="43">
        <v>7</v>
      </c>
      <c r="F55" s="43">
        <v>272</v>
      </c>
      <c r="G55" s="43">
        <v>191</v>
      </c>
      <c r="H55" s="43">
        <v>65</v>
      </c>
      <c r="I55" s="43">
        <v>122</v>
      </c>
      <c r="J55" s="43" t="s">
        <v>16</v>
      </c>
      <c r="K55" s="43">
        <v>246</v>
      </c>
      <c r="L55" s="43">
        <v>75</v>
      </c>
      <c r="M55" s="43" t="s">
        <v>16</v>
      </c>
      <c r="N55" s="43">
        <v>148</v>
      </c>
      <c r="O55" s="43">
        <v>66</v>
      </c>
      <c r="P55" s="43">
        <v>3</v>
      </c>
      <c r="Q55" s="41"/>
      <c r="R55" s="41"/>
      <c r="S55" s="41"/>
      <c r="T55" s="41"/>
      <c r="U55" s="41"/>
      <c r="V55" s="41"/>
      <c r="W55" s="41"/>
      <c r="X55" s="41"/>
      <c r="Y55" s="41"/>
      <c r="Z55" s="285">
        <f t="shared" si="0"/>
        <v>1195</v>
      </c>
      <c r="AA55" s="293">
        <f>('March 2010 summary'!G26)</f>
        <v>0.27</v>
      </c>
      <c r="AB55" s="299">
        <f>('March 2010 summary'!H26)</f>
        <v>4309.5357142857147</v>
      </c>
      <c r="AC55" s="50"/>
      <c r="AD55" s="50"/>
    </row>
    <row r="56" spans="1:59" ht="25.15" customHeight="1">
      <c r="A56" s="40">
        <f t="shared" si="1"/>
        <v>40258</v>
      </c>
      <c r="B56" s="44"/>
      <c r="C56" s="41"/>
      <c r="D56" s="43" t="s">
        <v>18</v>
      </c>
      <c r="E56" s="43">
        <v>1</v>
      </c>
      <c r="F56" s="43">
        <v>515</v>
      </c>
      <c r="G56" s="43">
        <v>210</v>
      </c>
      <c r="H56" s="43">
        <v>240</v>
      </c>
      <c r="I56" s="43" t="s">
        <v>16</v>
      </c>
      <c r="J56" s="43" t="s">
        <v>16</v>
      </c>
      <c r="K56" s="43">
        <v>441</v>
      </c>
      <c r="L56" s="43" t="s">
        <v>16</v>
      </c>
      <c r="M56" s="43">
        <v>120</v>
      </c>
      <c r="N56" s="43" t="s">
        <v>16</v>
      </c>
      <c r="O56" s="43">
        <v>80</v>
      </c>
      <c r="P56" s="43">
        <v>9</v>
      </c>
      <c r="Q56" s="41"/>
      <c r="R56" s="41"/>
      <c r="S56" s="41"/>
      <c r="T56" s="41"/>
      <c r="U56" s="41"/>
      <c r="V56" s="41"/>
      <c r="W56" s="41"/>
      <c r="X56" s="41"/>
      <c r="Y56" s="41"/>
      <c r="Z56" s="285">
        <f t="shared" si="0"/>
        <v>1616</v>
      </c>
      <c r="AA56" s="293">
        <f>('March 2010 summary'!G27)</f>
        <v>0.3125</v>
      </c>
      <c r="AB56" s="299">
        <f>('March 2010 summary'!H27)</f>
        <v>5058.6451612903229</v>
      </c>
      <c r="AC56" s="50"/>
      <c r="AD56" s="50"/>
    </row>
    <row r="57" spans="1:59" ht="25.15" customHeight="1">
      <c r="A57" s="40">
        <f t="shared" si="1"/>
        <v>40259</v>
      </c>
      <c r="B57" s="44"/>
      <c r="C57" s="41"/>
      <c r="D57" s="43" t="s">
        <v>18</v>
      </c>
      <c r="E57" s="43">
        <v>0</v>
      </c>
      <c r="F57" s="43">
        <v>72</v>
      </c>
      <c r="G57" s="43">
        <v>117</v>
      </c>
      <c r="H57" s="43">
        <v>105</v>
      </c>
      <c r="I57" s="43" t="s">
        <v>16</v>
      </c>
      <c r="J57" s="43">
        <v>190</v>
      </c>
      <c r="K57" s="43">
        <v>251</v>
      </c>
      <c r="L57" s="43" t="s">
        <v>16</v>
      </c>
      <c r="M57" s="43">
        <v>211</v>
      </c>
      <c r="N57" s="43" t="s">
        <v>16</v>
      </c>
      <c r="O57" s="43">
        <v>119</v>
      </c>
      <c r="P57" s="43">
        <v>3</v>
      </c>
      <c r="Q57" s="41"/>
      <c r="R57" s="41"/>
      <c r="S57" s="41"/>
      <c r="T57" s="41"/>
      <c r="U57" s="41"/>
      <c r="V57" s="41"/>
      <c r="W57" s="41"/>
      <c r="X57" s="41"/>
      <c r="Y57" s="41"/>
      <c r="Z57" s="285">
        <f t="shared" si="0"/>
        <v>1068</v>
      </c>
      <c r="AA57" s="293">
        <f>('March 2010 summary'!G28)</f>
        <v>0.375</v>
      </c>
      <c r="AB57" s="299">
        <f>('March 2010 summary'!H28)</f>
        <v>2810.9347826086955</v>
      </c>
      <c r="AC57" s="50"/>
      <c r="AD57" s="50"/>
    </row>
    <row r="58" spans="1:59" ht="25.15" customHeight="1">
      <c r="A58" s="40">
        <f t="shared" si="1"/>
        <v>40260</v>
      </c>
      <c r="B58" s="44"/>
      <c r="C58" s="41"/>
      <c r="D58" s="43" t="s">
        <v>18</v>
      </c>
      <c r="E58" s="43">
        <v>0</v>
      </c>
      <c r="F58" s="43">
        <v>121</v>
      </c>
      <c r="G58" s="43">
        <v>124</v>
      </c>
      <c r="H58" s="43">
        <v>49</v>
      </c>
      <c r="I58" s="43">
        <v>62</v>
      </c>
      <c r="J58" s="43" t="s">
        <v>16</v>
      </c>
      <c r="K58" s="43">
        <v>111</v>
      </c>
      <c r="L58" s="43" t="s">
        <v>16</v>
      </c>
      <c r="M58" s="43" t="s">
        <v>16</v>
      </c>
      <c r="N58" s="43">
        <v>292</v>
      </c>
      <c r="O58" s="43">
        <v>47</v>
      </c>
      <c r="P58" s="43">
        <v>0</v>
      </c>
      <c r="Q58" s="43" t="s">
        <v>16</v>
      </c>
      <c r="R58" s="43" t="s">
        <v>16</v>
      </c>
      <c r="S58" s="43">
        <v>3</v>
      </c>
      <c r="T58" s="43" t="s">
        <v>16</v>
      </c>
      <c r="U58" s="43" t="s">
        <v>16</v>
      </c>
      <c r="V58" s="43">
        <v>1</v>
      </c>
      <c r="W58" s="43" t="s">
        <v>16</v>
      </c>
      <c r="X58" s="43" t="s">
        <v>16</v>
      </c>
      <c r="Y58" s="43">
        <v>1</v>
      </c>
      <c r="Z58" s="285">
        <f t="shared" si="0"/>
        <v>811</v>
      </c>
      <c r="AA58" s="293">
        <f>('March 2010 summary'!G29)</f>
        <v>0.43</v>
      </c>
      <c r="AB58" s="299">
        <f>('March 2010 summary'!H29)</f>
        <v>1851.4318181818182</v>
      </c>
      <c r="AC58" s="50"/>
      <c r="AD58" s="50"/>
    </row>
    <row r="59" spans="1:59" ht="25.15" customHeight="1">
      <c r="A59" s="40">
        <f t="shared" si="1"/>
        <v>40261</v>
      </c>
      <c r="B59" s="52">
        <v>0</v>
      </c>
      <c r="C59" s="43">
        <v>0</v>
      </c>
      <c r="D59" s="43">
        <v>0</v>
      </c>
      <c r="E59" s="43">
        <v>0</v>
      </c>
      <c r="F59" s="43">
        <v>10</v>
      </c>
      <c r="G59" s="43">
        <v>21</v>
      </c>
      <c r="H59" s="43">
        <v>14</v>
      </c>
      <c r="I59" s="43">
        <v>9</v>
      </c>
      <c r="J59" s="43" t="s">
        <v>16</v>
      </c>
      <c r="K59" s="43" t="s">
        <v>16</v>
      </c>
      <c r="L59" s="43">
        <v>172</v>
      </c>
      <c r="M59" s="43" t="s">
        <v>16</v>
      </c>
      <c r="N59" s="43">
        <v>784</v>
      </c>
      <c r="O59" s="43">
        <v>168</v>
      </c>
      <c r="P59" s="43">
        <v>3</v>
      </c>
      <c r="Q59" s="41"/>
      <c r="R59" s="41"/>
      <c r="S59" s="41"/>
      <c r="T59" s="41"/>
      <c r="U59" s="41"/>
      <c r="V59" s="41"/>
      <c r="W59" s="41"/>
      <c r="X59" s="41"/>
      <c r="Y59" s="41"/>
      <c r="Z59" s="285">
        <f t="shared" si="0"/>
        <v>1181</v>
      </c>
      <c r="AA59" s="293">
        <f>('March 2010 summary'!G30)</f>
        <v>0.55000000000000004</v>
      </c>
      <c r="AB59" s="299">
        <f>('March 2010 summary'!H30)</f>
        <v>2130.8214285714284</v>
      </c>
      <c r="AC59" s="50"/>
      <c r="AD59" s="50"/>
    </row>
    <row r="60" spans="1:59" ht="25.15" customHeight="1">
      <c r="A60" s="40">
        <f t="shared" si="1"/>
        <v>40262</v>
      </c>
      <c r="B60" s="44"/>
      <c r="C60" s="41"/>
      <c r="D60" s="43" t="s">
        <v>18</v>
      </c>
      <c r="E60" s="43">
        <v>0</v>
      </c>
      <c r="F60" s="43">
        <v>71</v>
      </c>
      <c r="G60" s="43">
        <v>35</v>
      </c>
      <c r="H60" s="43">
        <v>15</v>
      </c>
      <c r="I60" s="43">
        <v>29</v>
      </c>
      <c r="J60" s="43">
        <v>42</v>
      </c>
      <c r="K60" s="43" t="s">
        <v>16</v>
      </c>
      <c r="L60" s="43" t="s">
        <v>16</v>
      </c>
      <c r="M60" s="43">
        <v>459</v>
      </c>
      <c r="N60" s="43">
        <v>265</v>
      </c>
      <c r="O60" s="43">
        <v>548</v>
      </c>
      <c r="P60" s="43">
        <v>43</v>
      </c>
      <c r="Q60" s="41"/>
      <c r="R60" s="41"/>
      <c r="S60" s="41"/>
      <c r="T60" s="41"/>
      <c r="U60" s="41"/>
      <c r="V60" s="41"/>
      <c r="W60" s="41"/>
      <c r="X60" s="41"/>
      <c r="Y60" s="301"/>
      <c r="Z60" s="285">
        <f t="shared" si="0"/>
        <v>1507</v>
      </c>
      <c r="AA60" s="293">
        <f>('March 2010 summary'!G31)</f>
        <v>0.38541666666666669</v>
      </c>
      <c r="AB60" s="299">
        <f>('March 2010 summary'!H31)</f>
        <v>3848.3684210526317</v>
      </c>
      <c r="AC60" s="50"/>
      <c r="AD60" s="50"/>
    </row>
    <row r="61" spans="1:59" ht="24.75" customHeight="1">
      <c r="A61" s="40">
        <f t="shared" si="1"/>
        <v>40263</v>
      </c>
      <c r="B61" s="44"/>
      <c r="C61" s="41"/>
      <c r="D61" s="43" t="s">
        <v>18</v>
      </c>
      <c r="E61" s="43">
        <v>0</v>
      </c>
      <c r="F61" s="43">
        <v>29</v>
      </c>
      <c r="G61" s="43">
        <v>24</v>
      </c>
      <c r="H61" s="43">
        <v>25</v>
      </c>
      <c r="I61" s="43">
        <v>22</v>
      </c>
      <c r="J61" s="43">
        <v>19</v>
      </c>
      <c r="K61" s="43" t="s">
        <v>16</v>
      </c>
      <c r="L61" s="43" t="s">
        <v>16</v>
      </c>
      <c r="M61" s="43">
        <v>264</v>
      </c>
      <c r="N61" s="43" t="s">
        <v>16</v>
      </c>
      <c r="O61" s="43">
        <v>1147</v>
      </c>
      <c r="P61" s="43">
        <v>57</v>
      </c>
      <c r="Q61" s="41"/>
      <c r="R61" s="41"/>
      <c r="S61" s="41"/>
      <c r="T61" s="41"/>
      <c r="U61" s="41"/>
      <c r="V61" s="41"/>
      <c r="W61" s="41"/>
      <c r="X61" s="41"/>
      <c r="Y61" s="41"/>
      <c r="Z61" s="285">
        <f t="shared" si="0"/>
        <v>1587</v>
      </c>
      <c r="AA61" s="293">
        <f>('March 2010 summary'!G32)</f>
        <v>0.39</v>
      </c>
      <c r="AB61" s="299">
        <f>('March 2010 summary'!H32)</f>
        <v>4008.7</v>
      </c>
      <c r="AC61" s="50"/>
      <c r="AD61" s="50"/>
    </row>
    <row r="62" spans="1:59" ht="25.15" customHeight="1">
      <c r="A62" s="40">
        <f t="shared" si="1"/>
        <v>40264</v>
      </c>
      <c r="B62" s="44"/>
      <c r="C62" s="41"/>
      <c r="D62" s="43" t="s">
        <v>18</v>
      </c>
      <c r="E62" s="43">
        <v>0</v>
      </c>
      <c r="F62" s="43">
        <v>8</v>
      </c>
      <c r="G62" s="43">
        <v>27</v>
      </c>
      <c r="H62" s="43">
        <v>12</v>
      </c>
      <c r="I62" s="43" t="s">
        <v>16</v>
      </c>
      <c r="J62" s="43" t="s">
        <v>16</v>
      </c>
      <c r="K62" s="43" t="s">
        <v>16</v>
      </c>
      <c r="L62" s="43">
        <v>80</v>
      </c>
      <c r="M62" s="43">
        <v>86</v>
      </c>
      <c r="N62" s="43">
        <v>115</v>
      </c>
      <c r="O62" s="43">
        <v>214</v>
      </c>
      <c r="P62" s="43">
        <v>12</v>
      </c>
      <c r="Q62" s="41"/>
      <c r="R62" s="41"/>
      <c r="S62" s="41"/>
      <c r="T62" s="41"/>
      <c r="U62" s="41"/>
      <c r="V62" s="41"/>
      <c r="W62" s="41"/>
      <c r="X62" s="41"/>
      <c r="Y62" s="41"/>
      <c r="Z62" s="285">
        <f t="shared" si="0"/>
        <v>554</v>
      </c>
      <c r="AA62" s="293">
        <f>('March 2010 summary'!G33)</f>
        <v>0.38</v>
      </c>
      <c r="AB62" s="299">
        <f>('March 2010 summary'!H33)</f>
        <v>1436.3076923076924</v>
      </c>
      <c r="AC62" s="50"/>
      <c r="AD62" s="50"/>
    </row>
    <row r="63" spans="1:59" ht="22.5" customHeight="1">
      <c r="A63" s="40">
        <f t="shared" si="1"/>
        <v>40265</v>
      </c>
      <c r="B63" s="44"/>
      <c r="C63" s="41"/>
      <c r="D63" s="43" t="s">
        <v>18</v>
      </c>
      <c r="E63" s="43">
        <v>0</v>
      </c>
      <c r="F63" s="43">
        <v>68</v>
      </c>
      <c r="G63" s="43" t="s">
        <v>16</v>
      </c>
      <c r="H63" s="43" t="s">
        <v>16</v>
      </c>
      <c r="I63" s="43">
        <v>111</v>
      </c>
      <c r="J63" s="43">
        <v>35</v>
      </c>
      <c r="K63" s="43" t="s">
        <v>16</v>
      </c>
      <c r="L63" s="43">
        <v>39</v>
      </c>
      <c r="M63" s="43">
        <v>425</v>
      </c>
      <c r="N63" s="43" t="s">
        <v>16</v>
      </c>
      <c r="O63" s="43">
        <v>884</v>
      </c>
      <c r="P63" s="43">
        <v>2</v>
      </c>
      <c r="Q63" s="41"/>
      <c r="R63" s="41"/>
      <c r="S63" s="41"/>
      <c r="T63" s="41"/>
      <c r="U63" s="41"/>
      <c r="V63" s="41"/>
      <c r="W63" s="41"/>
      <c r="X63" s="41"/>
      <c r="Y63" s="41"/>
      <c r="Z63" s="285">
        <f t="shared" si="0"/>
        <v>1564</v>
      </c>
      <c r="AA63" s="293">
        <f>('March 2010 summary'!G34)</f>
        <v>0.71</v>
      </c>
      <c r="AB63" s="299">
        <f>('March 2010 summary'!H34)</f>
        <v>2194.3472222222222</v>
      </c>
      <c r="AC63" s="51"/>
      <c r="AD63" s="51"/>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row>
    <row r="64" spans="1:59" ht="25.15" customHeight="1">
      <c r="A64" s="40">
        <f t="shared" si="1"/>
        <v>40266</v>
      </c>
      <c r="B64" s="44"/>
      <c r="C64" s="41"/>
      <c r="D64" s="43" t="s">
        <v>18</v>
      </c>
      <c r="E64" s="43">
        <v>0</v>
      </c>
      <c r="F64" s="43">
        <v>230</v>
      </c>
      <c r="G64" s="43">
        <v>59</v>
      </c>
      <c r="H64" s="43">
        <v>23</v>
      </c>
      <c r="I64" s="43" t="s">
        <v>16</v>
      </c>
      <c r="J64" s="43" t="s">
        <v>16</v>
      </c>
      <c r="K64" s="43">
        <v>55</v>
      </c>
      <c r="L64" s="43" t="s">
        <v>16</v>
      </c>
      <c r="M64" s="43">
        <v>31</v>
      </c>
      <c r="N64" s="43" t="s">
        <v>16</v>
      </c>
      <c r="O64" s="43">
        <v>18</v>
      </c>
      <c r="P64" s="43">
        <v>0</v>
      </c>
      <c r="Q64" s="43" t="s">
        <v>16</v>
      </c>
      <c r="R64" s="43">
        <v>0</v>
      </c>
      <c r="S64" s="43" t="s">
        <v>16</v>
      </c>
      <c r="T64" s="43">
        <v>1</v>
      </c>
      <c r="U64" s="43" t="s">
        <v>16</v>
      </c>
      <c r="V64" s="43" t="s">
        <v>16</v>
      </c>
      <c r="W64" s="43">
        <v>1</v>
      </c>
      <c r="X64" s="43" t="s">
        <v>16</v>
      </c>
      <c r="Y64" s="43" t="s">
        <v>16</v>
      </c>
      <c r="Z64" s="285">
        <f t="shared" si="0"/>
        <v>418</v>
      </c>
      <c r="AA64" s="293">
        <f>('March 2010 summary'!G35)</f>
        <v>0.12745098039215685</v>
      </c>
      <c r="AB64" s="299">
        <f>('March 2010 summary'!H35)</f>
        <v>3066.9285714285716</v>
      </c>
      <c r="AC64" s="51"/>
      <c r="AD64" s="51"/>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row>
    <row r="65" spans="1:59" ht="25.15" customHeight="1">
      <c r="A65" s="40">
        <f t="shared" si="1"/>
        <v>40267</v>
      </c>
      <c r="B65" s="52">
        <v>1</v>
      </c>
      <c r="C65" s="43" t="s">
        <v>16</v>
      </c>
      <c r="D65" s="43">
        <v>1</v>
      </c>
      <c r="E65" s="43">
        <v>1</v>
      </c>
      <c r="F65" s="43">
        <v>363</v>
      </c>
      <c r="G65" s="43">
        <v>82</v>
      </c>
      <c r="H65" s="43">
        <v>20</v>
      </c>
      <c r="I65" s="43">
        <v>5</v>
      </c>
      <c r="J65" s="43" t="s">
        <v>16</v>
      </c>
      <c r="K65" s="43" t="s">
        <v>16</v>
      </c>
      <c r="L65" s="43">
        <v>8</v>
      </c>
      <c r="M65" s="43" t="s">
        <v>16</v>
      </c>
      <c r="N65" s="43">
        <v>5</v>
      </c>
      <c r="O65" s="43">
        <v>3</v>
      </c>
      <c r="P65" s="43">
        <v>1</v>
      </c>
      <c r="Q65" s="41"/>
      <c r="R65" s="41"/>
      <c r="S65" s="41"/>
      <c r="T65" s="41"/>
      <c r="U65" s="41"/>
      <c r="V65" s="41"/>
      <c r="W65" s="41"/>
      <c r="X65" s="41"/>
      <c r="Y65" s="41"/>
      <c r="Z65" s="285">
        <f t="shared" si="0"/>
        <v>490</v>
      </c>
      <c r="AA65" s="293">
        <f>('March 2010 summary'!G36)</f>
        <v>0.27</v>
      </c>
      <c r="AB65" s="299">
        <f>('March 2010 summary'!H36)</f>
        <v>1762.8928571428571</v>
      </c>
      <c r="AC65" s="51"/>
      <c r="AD65" s="51"/>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row>
    <row r="66" spans="1:59" ht="25.15" customHeight="1">
      <c r="A66" s="40">
        <f t="shared" si="1"/>
        <v>40268</v>
      </c>
      <c r="B66" s="44"/>
      <c r="C66" s="41"/>
      <c r="D66" s="43" t="s">
        <v>18</v>
      </c>
      <c r="E66" s="43">
        <v>0</v>
      </c>
      <c r="F66" s="43">
        <v>29</v>
      </c>
      <c r="G66" s="43">
        <v>160</v>
      </c>
      <c r="H66" s="43" t="s">
        <v>16</v>
      </c>
      <c r="I66" s="43">
        <v>6</v>
      </c>
      <c r="J66" s="43" t="s">
        <v>16</v>
      </c>
      <c r="K66" s="43">
        <v>11</v>
      </c>
      <c r="L66" s="43" t="s">
        <v>16</v>
      </c>
      <c r="M66" s="43">
        <v>3</v>
      </c>
      <c r="N66" s="43" t="s">
        <v>16</v>
      </c>
      <c r="O66" s="43">
        <v>4</v>
      </c>
      <c r="P66" s="43">
        <v>0</v>
      </c>
      <c r="Q66" s="41"/>
      <c r="R66" s="41"/>
      <c r="S66" s="41"/>
      <c r="T66" s="41"/>
      <c r="U66" s="41"/>
      <c r="V66" s="41"/>
      <c r="W66" s="41"/>
      <c r="X66" s="41"/>
      <c r="Y66" s="41"/>
      <c r="Z66" s="285">
        <f t="shared" si="0"/>
        <v>213</v>
      </c>
      <c r="AA66" s="293">
        <f>('March 2010 summary'!G37)</f>
        <v>0.2</v>
      </c>
      <c r="AB66" s="299">
        <f>('March 2010 summary'!H37)</f>
        <v>1028.2380952380952</v>
      </c>
      <c r="AC66" s="51"/>
      <c r="AD66" s="51"/>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row>
    <row r="67" spans="1:59" ht="25.15" customHeight="1">
      <c r="A67" s="40">
        <f t="shared" si="1"/>
        <v>40269</v>
      </c>
      <c r="B67" s="44"/>
      <c r="C67" s="41"/>
      <c r="D67" s="43" t="s">
        <v>18</v>
      </c>
      <c r="E67" s="43">
        <v>0</v>
      </c>
      <c r="F67" s="43">
        <v>33</v>
      </c>
      <c r="G67" s="43">
        <v>156</v>
      </c>
      <c r="H67" s="43">
        <v>41</v>
      </c>
      <c r="I67" s="43" t="s">
        <v>16</v>
      </c>
      <c r="J67" s="43">
        <v>53</v>
      </c>
      <c r="K67" s="43" t="s">
        <v>16</v>
      </c>
      <c r="L67" s="43">
        <v>37</v>
      </c>
      <c r="M67" s="43">
        <v>22</v>
      </c>
      <c r="N67" s="43" t="s">
        <v>16</v>
      </c>
      <c r="O67" s="43">
        <v>47</v>
      </c>
      <c r="P67" s="43">
        <v>0</v>
      </c>
      <c r="Q67" s="41"/>
      <c r="R67" s="41"/>
      <c r="S67" s="41"/>
      <c r="T67" s="41"/>
      <c r="U67" s="41"/>
      <c r="V67" s="41"/>
      <c r="W67" s="41"/>
      <c r="X67" s="41"/>
      <c r="Y67" s="41"/>
      <c r="Z67" s="285">
        <f t="shared" si="0"/>
        <v>389</v>
      </c>
      <c r="AA67" s="293">
        <f>'April 2010 summary'!G7</f>
        <v>0.20779220779220781</v>
      </c>
      <c r="AB67" s="286">
        <f>('April 2010 summary'!H7)</f>
        <v>1830.8181818181818</v>
      </c>
      <c r="AC67" s="51"/>
      <c r="AD67" s="51"/>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row>
    <row r="68" spans="1:59" ht="25.15" customHeight="1">
      <c r="A68" s="40">
        <f t="shared" si="1"/>
        <v>40270</v>
      </c>
      <c r="B68" s="44"/>
      <c r="C68" s="41"/>
      <c r="D68" s="43" t="s">
        <v>18</v>
      </c>
      <c r="E68" s="43">
        <v>0</v>
      </c>
      <c r="F68" s="43">
        <v>11</v>
      </c>
      <c r="G68" s="43">
        <v>5</v>
      </c>
      <c r="H68" s="43">
        <v>0</v>
      </c>
      <c r="I68" s="43">
        <v>8</v>
      </c>
      <c r="J68" s="43">
        <v>2</v>
      </c>
      <c r="K68" s="43" t="s">
        <v>68</v>
      </c>
      <c r="L68" s="43" t="s">
        <v>68</v>
      </c>
      <c r="M68" s="43" t="s">
        <v>68</v>
      </c>
      <c r="N68" s="43">
        <v>9</v>
      </c>
      <c r="O68" s="43">
        <v>7</v>
      </c>
      <c r="P68" s="43">
        <v>0</v>
      </c>
      <c r="Q68" s="41"/>
      <c r="R68" s="41"/>
      <c r="S68" s="41"/>
      <c r="T68" s="41"/>
      <c r="U68" s="41"/>
      <c r="V68" s="41"/>
      <c r="W68" s="41"/>
      <c r="X68" s="41"/>
      <c r="Y68" s="41"/>
      <c r="Z68" s="285">
        <f t="shared" si="0"/>
        <v>42</v>
      </c>
      <c r="AA68" s="293">
        <f>'April 2010 summary'!G8</f>
        <v>0.04</v>
      </c>
      <c r="AB68" s="286">
        <f>('April 2010 summary'!H8)</f>
        <v>867.6</v>
      </c>
      <c r="AC68" s="51"/>
      <c r="AD68" s="51"/>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row>
    <row r="69" spans="1:59" ht="25.15" customHeight="1">
      <c r="A69" s="40">
        <f t="shared" si="1"/>
        <v>40271</v>
      </c>
      <c r="B69" s="44"/>
      <c r="C69" s="41"/>
      <c r="D69" s="43" t="s">
        <v>18</v>
      </c>
      <c r="E69" s="43">
        <v>0</v>
      </c>
      <c r="F69" s="43">
        <v>6</v>
      </c>
      <c r="G69" s="43">
        <v>4</v>
      </c>
      <c r="H69" s="43">
        <v>2</v>
      </c>
      <c r="I69" s="43">
        <v>0</v>
      </c>
      <c r="J69" s="43" t="s">
        <v>68</v>
      </c>
      <c r="K69" s="43" t="s">
        <v>68</v>
      </c>
      <c r="L69" s="43" t="s">
        <v>68</v>
      </c>
      <c r="M69" s="43" t="s">
        <v>68</v>
      </c>
      <c r="N69" s="43">
        <v>3</v>
      </c>
      <c r="O69" s="43">
        <v>2</v>
      </c>
      <c r="P69" s="43">
        <v>0</v>
      </c>
      <c r="Q69" s="41"/>
      <c r="R69" s="41"/>
      <c r="S69" s="41"/>
      <c r="T69" s="41"/>
      <c r="U69" s="41"/>
      <c r="V69" s="41"/>
      <c r="W69" s="41"/>
      <c r="X69" s="41"/>
      <c r="Y69" s="41"/>
      <c r="Z69" s="285">
        <f t="shared" si="0"/>
        <v>17</v>
      </c>
      <c r="AA69" s="304"/>
      <c r="AB69" s="286">
        <f>('April 2010 summary'!H9)</f>
        <v>14</v>
      </c>
      <c r="AC69" s="51"/>
      <c r="AD69" s="51"/>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row>
    <row r="70" spans="1:59" ht="25.15" customHeight="1">
      <c r="A70" s="40">
        <f t="shared" si="1"/>
        <v>40272</v>
      </c>
      <c r="B70" s="44"/>
      <c r="C70" s="41"/>
      <c r="D70" s="43" t="s">
        <v>18</v>
      </c>
      <c r="E70" s="43">
        <v>0</v>
      </c>
      <c r="F70" s="43">
        <v>17</v>
      </c>
      <c r="G70" s="43">
        <v>4</v>
      </c>
      <c r="H70" s="43">
        <v>2</v>
      </c>
      <c r="I70" s="43">
        <v>2</v>
      </c>
      <c r="J70" s="43">
        <v>0</v>
      </c>
      <c r="K70" s="43" t="s">
        <v>68</v>
      </c>
      <c r="L70" s="43" t="s">
        <v>68</v>
      </c>
      <c r="M70" s="43" t="s">
        <v>68</v>
      </c>
      <c r="N70" s="43">
        <v>5</v>
      </c>
      <c r="O70" s="43">
        <v>1</v>
      </c>
      <c r="P70" s="43">
        <v>0</v>
      </c>
      <c r="Q70" s="41"/>
      <c r="R70" s="41"/>
      <c r="S70" s="41"/>
      <c r="T70" s="41"/>
      <c r="U70" s="41"/>
      <c r="V70" s="41"/>
      <c r="W70" s="41"/>
      <c r="X70" s="41"/>
      <c r="Y70" s="41"/>
      <c r="Z70" s="285">
        <f t="shared" si="0"/>
        <v>31</v>
      </c>
      <c r="AA70" s="293">
        <f>'April 2010 summary'!G10</f>
        <v>0.1111111111111111</v>
      </c>
      <c r="AB70" s="286">
        <f>('April 2010 summary'!H10)</f>
        <v>195</v>
      </c>
      <c r="AC70" s="51"/>
      <c r="AD70" s="51"/>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row>
    <row r="71" spans="1:59" ht="25.15" customHeight="1">
      <c r="A71" s="40">
        <f t="shared" si="1"/>
        <v>40273</v>
      </c>
      <c r="B71" s="44"/>
      <c r="C71" s="41"/>
      <c r="D71" s="43" t="s">
        <v>18</v>
      </c>
      <c r="E71" s="43">
        <v>1</v>
      </c>
      <c r="F71" s="43">
        <v>19</v>
      </c>
      <c r="G71" s="43">
        <v>9</v>
      </c>
      <c r="H71" s="43">
        <v>2</v>
      </c>
      <c r="I71" s="43">
        <v>0</v>
      </c>
      <c r="J71" s="43">
        <v>2</v>
      </c>
      <c r="K71" s="43" t="s">
        <v>16</v>
      </c>
      <c r="L71" s="43">
        <v>4</v>
      </c>
      <c r="M71" s="43" t="s">
        <v>16</v>
      </c>
      <c r="N71" s="43">
        <v>2</v>
      </c>
      <c r="O71" s="43">
        <v>0</v>
      </c>
      <c r="P71" s="43">
        <v>0</v>
      </c>
      <c r="Q71" s="43" t="s">
        <v>16</v>
      </c>
      <c r="R71" s="43">
        <v>0</v>
      </c>
      <c r="S71" s="43" t="s">
        <v>16</v>
      </c>
      <c r="T71" s="43">
        <v>0</v>
      </c>
      <c r="U71" s="43" t="s">
        <v>16</v>
      </c>
      <c r="V71" s="43">
        <v>0</v>
      </c>
      <c r="W71" s="43" t="s">
        <v>16</v>
      </c>
      <c r="X71" s="43">
        <v>0</v>
      </c>
      <c r="Y71" s="43" t="s">
        <v>16</v>
      </c>
      <c r="Z71" s="285">
        <f t="shared" si="0"/>
        <v>39</v>
      </c>
      <c r="AA71" s="293">
        <f>'April 2010 summary'!G11</f>
        <v>0</v>
      </c>
      <c r="AB71" s="286">
        <f>('April 2010 summary'!H11)</f>
        <v>1039</v>
      </c>
      <c r="AC71" s="51"/>
      <c r="AD71" s="51"/>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row>
    <row r="72" spans="1:59" ht="25.15" customHeight="1">
      <c r="A72" s="40">
        <f t="shared" ref="A72:A106" si="2">(A71+1)</f>
        <v>40274</v>
      </c>
      <c r="B72" s="52">
        <v>0</v>
      </c>
      <c r="C72" s="43" t="s">
        <v>16</v>
      </c>
      <c r="D72" s="43">
        <v>2</v>
      </c>
      <c r="E72" s="43">
        <v>1</v>
      </c>
      <c r="F72" s="43">
        <v>24</v>
      </c>
      <c r="G72" s="43">
        <v>8</v>
      </c>
      <c r="H72" s="43">
        <v>3</v>
      </c>
      <c r="I72" s="43" t="s">
        <v>16</v>
      </c>
      <c r="J72" s="43">
        <v>3</v>
      </c>
      <c r="K72" s="43" t="s">
        <v>16</v>
      </c>
      <c r="L72" s="43">
        <v>3</v>
      </c>
      <c r="M72" s="43" t="s">
        <v>16</v>
      </c>
      <c r="N72" s="43">
        <v>1</v>
      </c>
      <c r="O72" s="43">
        <v>5</v>
      </c>
      <c r="P72" s="43">
        <v>0</v>
      </c>
      <c r="Q72" s="41"/>
      <c r="R72" s="41"/>
      <c r="S72" s="41"/>
      <c r="T72" s="41"/>
      <c r="U72" s="41"/>
      <c r="V72" s="41"/>
      <c r="W72" s="41"/>
      <c r="X72" s="41"/>
      <c r="Y72" s="41"/>
      <c r="Z72" s="285">
        <f t="shared" ref="Z72:Z106" si="3">SUM(B72:Y72)</f>
        <v>50</v>
      </c>
      <c r="AA72" s="293">
        <f>'April 2010 summary'!G12</f>
        <v>0.10256410256410256</v>
      </c>
      <c r="AB72" s="286">
        <f>('April 2010 summary'!H12)</f>
        <v>391</v>
      </c>
      <c r="AC72" s="51"/>
      <c r="AD72" s="51"/>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row>
    <row r="73" spans="1:59" ht="25.15" customHeight="1">
      <c r="A73" s="40">
        <f t="shared" si="2"/>
        <v>40275</v>
      </c>
      <c r="B73" s="44"/>
      <c r="C73" s="41"/>
      <c r="D73" s="43" t="s">
        <v>18</v>
      </c>
      <c r="E73" s="43">
        <v>0</v>
      </c>
      <c r="F73" s="43">
        <v>15</v>
      </c>
      <c r="G73" s="43" t="s">
        <v>16</v>
      </c>
      <c r="H73" s="43">
        <v>2</v>
      </c>
      <c r="I73" s="43">
        <v>0</v>
      </c>
      <c r="J73" s="43">
        <v>1</v>
      </c>
      <c r="K73" s="43" t="s">
        <v>16</v>
      </c>
      <c r="L73" s="43">
        <v>5</v>
      </c>
      <c r="M73" s="43" t="s">
        <v>16</v>
      </c>
      <c r="N73" s="43">
        <v>4</v>
      </c>
      <c r="O73" s="43">
        <v>0</v>
      </c>
      <c r="P73" s="43">
        <v>0</v>
      </c>
      <c r="Q73" s="41"/>
      <c r="R73" s="41"/>
      <c r="S73" s="41"/>
      <c r="T73" s="41"/>
      <c r="U73" s="41"/>
      <c r="V73" s="41"/>
      <c r="W73" s="41"/>
      <c r="X73" s="41"/>
      <c r="Y73" s="41"/>
      <c r="Z73" s="285">
        <f t="shared" si="3"/>
        <v>27</v>
      </c>
      <c r="AA73" s="293">
        <f>'April 2010 summary'!G13</f>
        <v>0.125</v>
      </c>
      <c r="AB73" s="286">
        <f>('April 2010 summary'!H13)</f>
        <v>195</v>
      </c>
      <c r="AC73" s="51"/>
      <c r="AD73" s="51"/>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row>
    <row r="74" spans="1:59" ht="25.15" customHeight="1">
      <c r="A74" s="40">
        <f t="shared" si="2"/>
        <v>40276</v>
      </c>
      <c r="B74" s="44"/>
      <c r="C74" s="41"/>
      <c r="D74" s="43" t="s">
        <v>18</v>
      </c>
      <c r="E74" s="43">
        <v>1</v>
      </c>
      <c r="F74" s="43">
        <v>6</v>
      </c>
      <c r="G74" s="43">
        <v>48</v>
      </c>
      <c r="H74" s="43">
        <v>4</v>
      </c>
      <c r="I74" s="43" t="s">
        <v>16</v>
      </c>
      <c r="J74" s="43">
        <v>5</v>
      </c>
      <c r="K74" s="43" t="s">
        <v>16</v>
      </c>
      <c r="L74" s="43">
        <v>1</v>
      </c>
      <c r="M74" s="43" t="s">
        <v>16</v>
      </c>
      <c r="N74" s="43">
        <v>0</v>
      </c>
      <c r="O74" s="43">
        <v>0</v>
      </c>
      <c r="P74" s="43">
        <v>0</v>
      </c>
      <c r="Q74" s="41"/>
      <c r="R74" s="41"/>
      <c r="S74" s="41"/>
      <c r="T74" s="41"/>
      <c r="U74" s="41"/>
      <c r="V74" s="41"/>
      <c r="W74" s="41"/>
      <c r="X74" s="41"/>
      <c r="Y74" s="41"/>
      <c r="Z74" s="285">
        <f t="shared" si="3"/>
        <v>65</v>
      </c>
      <c r="AA74" s="293">
        <f>'April 2010 summary'!G14</f>
        <v>7.407407407407407E-2</v>
      </c>
      <c r="AB74" s="286">
        <f>('April 2010 summary'!H14)</f>
        <v>615</v>
      </c>
      <c r="AC74" s="51"/>
      <c r="AD74" s="51"/>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row>
    <row r="75" spans="1:59" ht="25.15" customHeight="1">
      <c r="A75" s="40">
        <f t="shared" si="2"/>
        <v>40277</v>
      </c>
      <c r="B75" s="44"/>
      <c r="C75" s="41"/>
      <c r="D75" s="43" t="s">
        <v>18</v>
      </c>
      <c r="E75" s="43">
        <v>0</v>
      </c>
      <c r="F75" s="43">
        <v>3</v>
      </c>
      <c r="G75" s="43">
        <v>20</v>
      </c>
      <c r="H75" s="43">
        <v>0</v>
      </c>
      <c r="I75" s="43">
        <v>4</v>
      </c>
      <c r="J75" s="43">
        <v>2</v>
      </c>
      <c r="K75" s="43">
        <v>2</v>
      </c>
      <c r="L75" s="43" t="s">
        <v>16</v>
      </c>
      <c r="M75" s="43" t="s">
        <v>16</v>
      </c>
      <c r="N75" s="43">
        <v>13</v>
      </c>
      <c r="O75" s="43">
        <v>0</v>
      </c>
      <c r="P75" s="43">
        <v>0</v>
      </c>
      <c r="Q75" s="41"/>
      <c r="R75" s="41"/>
      <c r="S75" s="41"/>
      <c r="T75" s="41"/>
      <c r="U75" s="41"/>
      <c r="V75" s="41"/>
      <c r="W75" s="41"/>
      <c r="X75" s="41"/>
      <c r="Y75" s="41"/>
      <c r="Z75" s="285">
        <f t="shared" si="3"/>
        <v>44</v>
      </c>
      <c r="AA75" s="293">
        <f>'April 2010 summary'!G15</f>
        <v>4.6153846153846156E-2</v>
      </c>
      <c r="AB75" s="286">
        <f>('April 2010 summary'!H15)</f>
        <v>741.5</v>
      </c>
      <c r="AC75" s="51"/>
      <c r="AD75" s="51"/>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row>
    <row r="76" spans="1:59" ht="25.15" customHeight="1">
      <c r="A76" s="40">
        <f t="shared" si="2"/>
        <v>40278</v>
      </c>
      <c r="B76" s="44"/>
      <c r="C76" s="41"/>
      <c r="D76" s="43" t="s">
        <v>18</v>
      </c>
      <c r="E76" s="43">
        <v>0</v>
      </c>
      <c r="F76" s="43">
        <v>3</v>
      </c>
      <c r="G76" s="43">
        <v>42</v>
      </c>
      <c r="H76" s="43">
        <v>8</v>
      </c>
      <c r="I76" s="43">
        <v>2</v>
      </c>
      <c r="J76" s="43">
        <v>1</v>
      </c>
      <c r="K76" s="43">
        <v>0</v>
      </c>
      <c r="L76" s="43" t="s">
        <v>16</v>
      </c>
      <c r="M76" s="43" t="s">
        <v>16</v>
      </c>
      <c r="N76" s="43">
        <v>3</v>
      </c>
      <c r="O76" s="43">
        <v>0</v>
      </c>
      <c r="P76" s="43">
        <v>0</v>
      </c>
      <c r="Q76" s="41"/>
      <c r="R76" s="41"/>
      <c r="S76" s="41"/>
      <c r="T76" s="41"/>
      <c r="U76" s="41"/>
      <c r="V76" s="41"/>
      <c r="W76" s="41"/>
      <c r="X76" s="41"/>
      <c r="Y76" s="41"/>
      <c r="Z76" s="285">
        <f t="shared" si="3"/>
        <v>59</v>
      </c>
      <c r="AA76" s="293">
        <f>'April 2010 summary'!G16</f>
        <v>0.21739130434782608</v>
      </c>
      <c r="AB76" s="286">
        <f>('April 2010 summary'!H16)</f>
        <v>239</v>
      </c>
      <c r="AC76" s="51"/>
      <c r="AD76" s="51"/>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row>
    <row r="77" spans="1:59" ht="25.15" customHeight="1">
      <c r="A77" s="40">
        <f t="shared" si="2"/>
        <v>40279</v>
      </c>
      <c r="B77" s="44"/>
      <c r="C77" s="41"/>
      <c r="D77" s="298"/>
      <c r="E77" s="43" t="s">
        <v>18</v>
      </c>
      <c r="F77" s="43">
        <v>0</v>
      </c>
      <c r="G77" s="43">
        <v>16</v>
      </c>
      <c r="H77" s="43">
        <v>2</v>
      </c>
      <c r="I77" s="43">
        <v>2</v>
      </c>
      <c r="J77" s="43" t="s">
        <v>16</v>
      </c>
      <c r="K77" s="43">
        <v>2</v>
      </c>
      <c r="L77" s="43" t="s">
        <v>16</v>
      </c>
      <c r="M77" s="43">
        <v>0</v>
      </c>
      <c r="N77" s="43">
        <v>1</v>
      </c>
      <c r="O77" s="43">
        <v>0</v>
      </c>
      <c r="P77" s="43">
        <v>0</v>
      </c>
      <c r="Q77" s="41"/>
      <c r="R77" s="41"/>
      <c r="S77" s="41"/>
      <c r="T77" s="41"/>
      <c r="U77" s="41"/>
      <c r="V77" s="41"/>
      <c r="W77" s="41"/>
      <c r="X77" s="41"/>
      <c r="Y77" s="41"/>
      <c r="Z77" s="285">
        <f t="shared" si="3"/>
        <v>23</v>
      </c>
      <c r="AA77" s="293">
        <f>'April 2010 summary'!G17</f>
        <v>7.6923076923076927E-2</v>
      </c>
      <c r="AB77" s="286">
        <f>('April 2010 summary'!H17)</f>
        <v>215</v>
      </c>
      <c r="AC77" s="51"/>
      <c r="AD77" s="51"/>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row>
    <row r="78" spans="1:59" ht="25.15" customHeight="1">
      <c r="A78" s="40">
        <f t="shared" si="2"/>
        <v>40280</v>
      </c>
      <c r="B78" s="44"/>
      <c r="C78" s="41"/>
      <c r="D78" s="41"/>
      <c r="E78" s="43" t="s">
        <v>18</v>
      </c>
      <c r="F78" s="43">
        <v>1</v>
      </c>
      <c r="G78" s="43">
        <v>35</v>
      </c>
      <c r="H78" s="43">
        <v>7</v>
      </c>
      <c r="I78" s="43">
        <v>14</v>
      </c>
      <c r="J78" s="43">
        <v>2</v>
      </c>
      <c r="K78" s="43">
        <v>0</v>
      </c>
      <c r="L78" s="43" t="s">
        <v>16</v>
      </c>
      <c r="M78" s="43" t="s">
        <v>16</v>
      </c>
      <c r="N78" s="43">
        <v>2</v>
      </c>
      <c r="O78" s="43">
        <v>0</v>
      </c>
      <c r="P78" s="43">
        <v>0</v>
      </c>
      <c r="Q78" s="41"/>
      <c r="R78" s="41"/>
      <c r="S78" s="41"/>
      <c r="T78" s="41"/>
      <c r="U78" s="41"/>
      <c r="V78" s="41"/>
      <c r="W78" s="41"/>
      <c r="X78" s="41"/>
      <c r="Y78" s="41"/>
      <c r="Z78" s="285">
        <f t="shared" si="3"/>
        <v>61</v>
      </c>
      <c r="AA78" s="293">
        <f>'April 2010 summary'!G18</f>
        <v>0.25</v>
      </c>
      <c r="AB78" s="286">
        <f>('April 2010 summary'!H18)</f>
        <v>200.5</v>
      </c>
      <c r="AC78" s="51"/>
      <c r="AD78" s="51"/>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row>
    <row r="79" spans="1:59" ht="25.15" customHeight="1">
      <c r="A79" s="40">
        <f t="shared" si="2"/>
        <v>40281</v>
      </c>
      <c r="B79" s="44"/>
      <c r="C79" s="41"/>
      <c r="D79" s="41"/>
      <c r="E79" s="43" t="s">
        <v>18</v>
      </c>
      <c r="F79" s="43">
        <v>0</v>
      </c>
      <c r="G79" s="43">
        <v>21</v>
      </c>
      <c r="H79" s="43">
        <v>6</v>
      </c>
      <c r="I79" s="43">
        <v>3</v>
      </c>
      <c r="J79" s="43" t="s">
        <v>16</v>
      </c>
      <c r="K79" s="43">
        <v>3</v>
      </c>
      <c r="L79" s="43">
        <v>1</v>
      </c>
      <c r="M79" s="43">
        <v>2</v>
      </c>
      <c r="N79" s="43">
        <v>0</v>
      </c>
      <c r="O79" s="43">
        <v>1</v>
      </c>
      <c r="P79" s="43">
        <v>0</v>
      </c>
      <c r="Q79" s="43" t="s">
        <v>16</v>
      </c>
      <c r="R79" s="43">
        <v>0</v>
      </c>
      <c r="S79" s="43" t="s">
        <v>16</v>
      </c>
      <c r="T79" s="43" t="s">
        <v>16</v>
      </c>
      <c r="U79" s="43">
        <v>0</v>
      </c>
      <c r="V79" s="43" t="s">
        <v>16</v>
      </c>
      <c r="W79" s="43">
        <v>0</v>
      </c>
      <c r="X79" s="43" t="s">
        <v>16</v>
      </c>
      <c r="Y79" s="43" t="s">
        <v>16</v>
      </c>
      <c r="Z79" s="285">
        <f t="shared" si="3"/>
        <v>37</v>
      </c>
      <c r="AA79" s="306">
        <f>'April 2010 summary'!G19</f>
        <v>0.25007053757053754</v>
      </c>
      <c r="AB79" s="286">
        <f>('April 2010 summary'!H19)</f>
        <v>265</v>
      </c>
      <c r="AC79" s="51"/>
      <c r="AD79" s="51"/>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row>
    <row r="80" spans="1:59" ht="25.15" customHeight="1">
      <c r="A80" s="40">
        <f t="shared" si="2"/>
        <v>40282</v>
      </c>
      <c r="B80" s="52">
        <v>0</v>
      </c>
      <c r="C80" s="43" t="s">
        <v>16</v>
      </c>
      <c r="D80" s="43" t="s">
        <v>16</v>
      </c>
      <c r="E80" s="43">
        <v>0</v>
      </c>
      <c r="F80" s="43">
        <v>0</v>
      </c>
      <c r="G80" s="43">
        <v>15</v>
      </c>
      <c r="H80" s="43">
        <v>7</v>
      </c>
      <c r="I80" s="43" t="s">
        <v>16</v>
      </c>
      <c r="J80" s="43">
        <v>6</v>
      </c>
      <c r="K80" s="43" t="s">
        <v>16</v>
      </c>
      <c r="L80" s="43">
        <v>5</v>
      </c>
      <c r="M80" s="43" t="s">
        <v>16</v>
      </c>
      <c r="N80" s="43">
        <v>1</v>
      </c>
      <c r="O80" s="43">
        <v>1</v>
      </c>
      <c r="P80" s="43">
        <v>0</v>
      </c>
      <c r="Q80" s="41"/>
      <c r="R80" s="41"/>
      <c r="S80" s="41"/>
      <c r="T80" s="41"/>
      <c r="U80" s="41"/>
      <c r="V80" s="41"/>
      <c r="W80" s="41"/>
      <c r="X80" s="41"/>
      <c r="Y80" s="41"/>
      <c r="Z80" s="285">
        <f t="shared" si="3"/>
        <v>35</v>
      </c>
      <c r="AA80" s="293">
        <f>'April 2010 summary'!G20</f>
        <v>0.21621621621621623</v>
      </c>
      <c r="AB80" s="286">
        <f>('April 2010 summary'!H20)</f>
        <v>151</v>
      </c>
      <c r="AC80" s="51"/>
      <c r="AD80" s="51"/>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row>
    <row r="81" spans="1:59" ht="25.15" customHeight="1">
      <c r="A81" s="40">
        <f t="shared" si="2"/>
        <v>40283</v>
      </c>
      <c r="B81" s="44"/>
      <c r="C81" s="41"/>
      <c r="D81" s="41"/>
      <c r="E81" s="43" t="s">
        <v>18</v>
      </c>
      <c r="F81" s="43">
        <v>0</v>
      </c>
      <c r="G81" s="43">
        <v>3</v>
      </c>
      <c r="H81" s="43">
        <v>2</v>
      </c>
      <c r="I81" s="43">
        <v>1</v>
      </c>
      <c r="J81" s="43">
        <v>1</v>
      </c>
      <c r="K81" s="43" t="s">
        <v>16</v>
      </c>
      <c r="L81" s="43">
        <v>1</v>
      </c>
      <c r="M81" s="43" t="s">
        <v>16</v>
      </c>
      <c r="N81" s="43">
        <v>0</v>
      </c>
      <c r="O81" s="43">
        <v>1</v>
      </c>
      <c r="P81" s="43">
        <v>0</v>
      </c>
      <c r="Q81" s="41"/>
      <c r="R81" s="41"/>
      <c r="S81" s="41"/>
      <c r="T81" s="41"/>
      <c r="U81" s="41"/>
      <c r="V81" s="41"/>
      <c r="W81" s="41"/>
      <c r="X81" s="41"/>
      <c r="Y81" s="41"/>
      <c r="Z81" s="285">
        <f t="shared" si="3"/>
        <v>9</v>
      </c>
      <c r="AA81" s="293">
        <f>'April 2010 summary'!G21</f>
        <v>0.45714285714285713</v>
      </c>
      <c r="AB81" s="286">
        <f>('April 2010 summary'!H21)</f>
        <v>20.176470588235293</v>
      </c>
      <c r="AC81" s="51"/>
      <c r="AD81" s="51"/>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row>
    <row r="82" spans="1:59" ht="25.15" customHeight="1">
      <c r="A82" s="40">
        <f t="shared" si="2"/>
        <v>40284</v>
      </c>
      <c r="B82" s="44"/>
      <c r="C82" s="41"/>
      <c r="D82" s="41"/>
      <c r="E82" s="43" t="s">
        <v>18</v>
      </c>
      <c r="F82" s="43">
        <v>0</v>
      </c>
      <c r="G82" s="43">
        <v>15</v>
      </c>
      <c r="H82" s="43" t="s">
        <v>16</v>
      </c>
      <c r="I82" s="43">
        <v>1</v>
      </c>
      <c r="J82" s="43" t="s">
        <v>16</v>
      </c>
      <c r="K82" s="43">
        <v>0</v>
      </c>
      <c r="L82" s="43" t="s">
        <v>16</v>
      </c>
      <c r="M82" s="43">
        <v>2</v>
      </c>
      <c r="N82" s="43" t="s">
        <v>16</v>
      </c>
      <c r="O82" s="43">
        <v>1</v>
      </c>
      <c r="P82" s="43">
        <v>0</v>
      </c>
      <c r="Q82" s="41"/>
      <c r="R82" s="41"/>
      <c r="S82" s="41"/>
      <c r="T82" s="41"/>
      <c r="U82" s="41"/>
      <c r="V82" s="41"/>
      <c r="W82" s="41"/>
      <c r="X82" s="41"/>
      <c r="Y82" s="41"/>
      <c r="Z82" s="285">
        <f t="shared" si="3"/>
        <v>19</v>
      </c>
      <c r="AA82" s="293">
        <f>'April 2010 summary'!G22</f>
        <v>0.26216127863725114</v>
      </c>
      <c r="AB82" s="286">
        <f>('April 2010 summary'!H22)</f>
        <v>199</v>
      </c>
      <c r="AC82" s="51"/>
      <c r="AD82" s="51"/>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row>
    <row r="83" spans="1:59" ht="25.15" customHeight="1">
      <c r="A83" s="40">
        <f t="shared" si="2"/>
        <v>40285</v>
      </c>
      <c r="B83" s="44"/>
      <c r="C83" s="41"/>
      <c r="D83" s="41"/>
      <c r="E83" s="43" t="s">
        <v>18</v>
      </c>
      <c r="F83" s="43">
        <v>0</v>
      </c>
      <c r="G83" s="43">
        <v>23</v>
      </c>
      <c r="H83" s="43">
        <v>11</v>
      </c>
      <c r="I83" s="43">
        <v>4</v>
      </c>
      <c r="J83" s="43">
        <v>0</v>
      </c>
      <c r="K83" s="43" t="s">
        <v>16</v>
      </c>
      <c r="L83" s="43" t="s">
        <v>16</v>
      </c>
      <c r="M83" s="43">
        <v>2</v>
      </c>
      <c r="N83" s="43">
        <v>0</v>
      </c>
      <c r="O83" s="43">
        <v>1</v>
      </c>
      <c r="P83" s="43">
        <v>0</v>
      </c>
      <c r="Q83" s="41"/>
      <c r="R83" s="41"/>
      <c r="S83" s="41"/>
      <c r="T83" s="41"/>
      <c r="U83" s="41"/>
      <c r="V83" s="41"/>
      <c r="W83" s="41"/>
      <c r="X83" s="41"/>
      <c r="Y83" s="41"/>
      <c r="Z83" s="285">
        <f t="shared" si="3"/>
        <v>41</v>
      </c>
      <c r="AA83" s="306">
        <f>'April 2010 summary'!G23</f>
        <v>0.15789473684210525</v>
      </c>
      <c r="AB83" s="286">
        <f>('April 2010 summary'!H23)</f>
        <v>209</v>
      </c>
      <c r="AC83" s="51"/>
      <c r="AD83" s="51"/>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spans="1:59" ht="25.15" customHeight="1">
      <c r="A84" s="40">
        <f t="shared" si="2"/>
        <v>40286</v>
      </c>
      <c r="B84" s="44"/>
      <c r="C84" s="41"/>
      <c r="D84" s="41"/>
      <c r="E84" s="43" t="s">
        <v>18</v>
      </c>
      <c r="F84" s="43">
        <v>0</v>
      </c>
      <c r="G84" s="43">
        <v>29</v>
      </c>
      <c r="H84" s="43">
        <v>14</v>
      </c>
      <c r="I84" s="43" t="s">
        <v>16</v>
      </c>
      <c r="J84" s="43">
        <v>2</v>
      </c>
      <c r="K84" s="43" t="s">
        <v>16</v>
      </c>
      <c r="L84" s="43">
        <v>0</v>
      </c>
      <c r="M84" s="43">
        <v>0</v>
      </c>
      <c r="N84" s="43">
        <v>0</v>
      </c>
      <c r="O84" s="43">
        <v>1</v>
      </c>
      <c r="P84" s="43">
        <v>0</v>
      </c>
      <c r="Q84" s="41"/>
      <c r="R84" s="41"/>
      <c r="S84" s="41"/>
      <c r="T84" s="41"/>
      <c r="U84" s="41"/>
      <c r="V84" s="41"/>
      <c r="W84" s="41"/>
      <c r="X84" s="41"/>
      <c r="Y84" s="41"/>
      <c r="Z84" s="285">
        <f t="shared" si="3"/>
        <v>46</v>
      </c>
      <c r="AA84" s="293">
        <f>'April 2010 summary'!G24</f>
        <v>0.21739130434782608</v>
      </c>
      <c r="AB84" s="286">
        <f>('April 2010 summary'!H24)</f>
        <v>187</v>
      </c>
      <c r="AC84" s="51"/>
      <c r="AD84" s="51"/>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spans="1:59" ht="25.15" customHeight="1">
      <c r="A85" s="40">
        <f t="shared" si="2"/>
        <v>40287</v>
      </c>
      <c r="B85" s="44"/>
      <c r="C85" s="41"/>
      <c r="D85" s="41"/>
      <c r="E85" s="43" t="s">
        <v>18</v>
      </c>
      <c r="F85" s="43">
        <v>0</v>
      </c>
      <c r="G85" s="43">
        <v>22</v>
      </c>
      <c r="H85" s="43">
        <v>12</v>
      </c>
      <c r="I85" s="43">
        <v>6</v>
      </c>
      <c r="J85" s="43">
        <v>6</v>
      </c>
      <c r="K85" s="43" t="s">
        <v>16</v>
      </c>
      <c r="L85" s="43">
        <v>2</v>
      </c>
      <c r="M85" s="43">
        <v>0</v>
      </c>
      <c r="N85" s="43">
        <v>1</v>
      </c>
      <c r="O85" s="43">
        <v>2</v>
      </c>
      <c r="P85" s="43">
        <v>0</v>
      </c>
      <c r="Q85" s="41"/>
      <c r="R85" s="41"/>
      <c r="S85" s="41"/>
      <c r="T85" s="41"/>
      <c r="U85" s="41"/>
      <c r="V85" s="41"/>
      <c r="W85" s="41"/>
      <c r="X85" s="41"/>
      <c r="Y85" s="41"/>
      <c r="Z85" s="285">
        <f t="shared" si="3"/>
        <v>51</v>
      </c>
      <c r="AA85" s="293">
        <f>'April 2010 summary'!G25</f>
        <v>0.24</v>
      </c>
      <c r="AB85" s="286">
        <f>('April 2010 summary'!H25)</f>
        <v>192.14285714285714</v>
      </c>
      <c r="AC85" s="51"/>
      <c r="AD85" s="51"/>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spans="1:59" ht="25.15" customHeight="1">
      <c r="A86" s="40">
        <f t="shared" si="2"/>
        <v>40288</v>
      </c>
      <c r="B86" s="44"/>
      <c r="C86" s="41"/>
      <c r="D86" s="41"/>
      <c r="E86" s="43" t="s">
        <v>18</v>
      </c>
      <c r="F86" s="43">
        <v>0</v>
      </c>
      <c r="G86" s="43">
        <v>17</v>
      </c>
      <c r="H86" s="43">
        <v>7</v>
      </c>
      <c r="I86" s="43">
        <v>2</v>
      </c>
      <c r="J86" s="43">
        <v>2</v>
      </c>
      <c r="K86" s="43" t="s">
        <v>16</v>
      </c>
      <c r="L86" s="43">
        <v>0</v>
      </c>
      <c r="M86" s="43" t="s">
        <v>16</v>
      </c>
      <c r="N86" s="43">
        <v>3</v>
      </c>
      <c r="O86" s="43">
        <v>0</v>
      </c>
      <c r="P86" s="43">
        <v>0</v>
      </c>
      <c r="Q86" s="41"/>
      <c r="R86" s="41"/>
      <c r="S86" s="41"/>
      <c r="T86" s="41"/>
      <c r="U86" s="41"/>
      <c r="V86" s="41"/>
      <c r="W86" s="41"/>
      <c r="X86" s="41"/>
      <c r="Y86" s="41"/>
      <c r="Z86" s="285">
        <f t="shared" si="3"/>
        <v>31</v>
      </c>
      <c r="AA86" s="293">
        <f>'April 2010 summary'!G26</f>
        <v>0.51515151515151514</v>
      </c>
      <c r="AB86" s="286">
        <f>('April 2010 summary'!H26)</f>
        <v>59.444444444444443</v>
      </c>
      <c r="AC86" s="51"/>
      <c r="AD86" s="51"/>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spans="1:59" ht="25.15" customHeight="1">
      <c r="A87" s="40">
        <f t="shared" si="2"/>
        <v>40289</v>
      </c>
      <c r="B87" s="44"/>
      <c r="C87" s="41"/>
      <c r="D87" s="41"/>
      <c r="E87" s="43" t="s">
        <v>18</v>
      </c>
      <c r="F87" s="43">
        <v>0</v>
      </c>
      <c r="G87" s="43">
        <v>18</v>
      </c>
      <c r="H87" s="43">
        <v>5</v>
      </c>
      <c r="I87" s="43" t="s">
        <v>16</v>
      </c>
      <c r="J87" s="43">
        <v>4</v>
      </c>
      <c r="K87" s="43" t="s">
        <v>16</v>
      </c>
      <c r="L87" s="43">
        <v>4</v>
      </c>
      <c r="M87" s="43" t="s">
        <v>16</v>
      </c>
      <c r="N87" s="43">
        <v>2</v>
      </c>
      <c r="O87" s="43">
        <v>0</v>
      </c>
      <c r="P87" s="43">
        <v>0</v>
      </c>
      <c r="Q87" s="41"/>
      <c r="R87" s="41"/>
      <c r="S87" s="41"/>
      <c r="T87" s="41"/>
      <c r="U87" s="41"/>
      <c r="V87" s="41"/>
      <c r="W87" s="41"/>
      <c r="X87" s="41"/>
      <c r="Y87" s="41"/>
      <c r="Z87" s="285">
        <f t="shared" si="3"/>
        <v>33</v>
      </c>
      <c r="AA87" s="306">
        <f>'April 2010 summary'!G27</f>
        <v>0.11538461538461539</v>
      </c>
      <c r="AB87" s="286">
        <f>('April 2010 summary'!H27)</f>
        <v>228.5</v>
      </c>
      <c r="AC87" s="51"/>
      <c r="AD87" s="51"/>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spans="1:59" ht="25.15" customHeight="1">
      <c r="A88" s="40">
        <f t="shared" si="2"/>
        <v>40290</v>
      </c>
      <c r="B88" s="44"/>
      <c r="C88" s="41"/>
      <c r="D88" s="41"/>
      <c r="E88" s="43" t="s">
        <v>18</v>
      </c>
      <c r="F88" s="43">
        <v>0</v>
      </c>
      <c r="G88" s="43">
        <v>17</v>
      </c>
      <c r="H88" s="43">
        <v>6</v>
      </c>
      <c r="I88" s="43">
        <v>5</v>
      </c>
      <c r="J88" s="43" t="s">
        <v>16</v>
      </c>
      <c r="K88" s="43">
        <v>2</v>
      </c>
      <c r="L88" s="43" t="s">
        <v>16</v>
      </c>
      <c r="M88" s="43">
        <v>3</v>
      </c>
      <c r="N88" s="43" t="s">
        <v>16</v>
      </c>
      <c r="O88" s="43">
        <v>3</v>
      </c>
      <c r="P88" s="43">
        <v>0</v>
      </c>
      <c r="Q88" s="41"/>
      <c r="R88" s="41"/>
      <c r="S88" s="41"/>
      <c r="T88" s="41"/>
      <c r="U88" s="41"/>
      <c r="V88" s="41"/>
      <c r="W88" s="41"/>
      <c r="X88" s="41"/>
      <c r="Y88" s="41"/>
      <c r="Z88" s="285">
        <f t="shared" si="3"/>
        <v>36</v>
      </c>
      <c r="AA88" s="293">
        <f>'April 2010 summary'!G28</f>
        <v>0.45454545454545453</v>
      </c>
      <c r="AB88" s="286">
        <f>('April 2010 summary'!H28)</f>
        <v>77.625</v>
      </c>
      <c r="AC88" s="51"/>
      <c r="AD88" s="51"/>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spans="1:59" ht="25.15" customHeight="1">
      <c r="A89" s="40">
        <f t="shared" si="2"/>
        <v>40291</v>
      </c>
      <c r="B89" s="44"/>
      <c r="C89" s="41"/>
      <c r="D89" s="41"/>
      <c r="E89" s="43" t="s">
        <v>18</v>
      </c>
      <c r="F89" s="43">
        <v>0</v>
      </c>
      <c r="G89" s="43">
        <v>4</v>
      </c>
      <c r="H89" s="43">
        <v>3</v>
      </c>
      <c r="I89" s="43" t="s">
        <v>16</v>
      </c>
      <c r="J89" s="43">
        <v>5</v>
      </c>
      <c r="K89" s="43" t="s">
        <v>16</v>
      </c>
      <c r="L89" s="43">
        <v>3</v>
      </c>
      <c r="M89" s="43" t="s">
        <v>16</v>
      </c>
      <c r="N89" s="43">
        <v>1</v>
      </c>
      <c r="O89" s="43">
        <v>0</v>
      </c>
      <c r="P89" s="43">
        <v>0</v>
      </c>
      <c r="Q89" s="41"/>
      <c r="R89" s="41"/>
      <c r="S89" s="41"/>
      <c r="T89" s="41"/>
      <c r="U89" s="41"/>
      <c r="V89" s="41"/>
      <c r="W89" s="41"/>
      <c r="X89" s="41"/>
      <c r="Y89" s="41"/>
      <c r="Z89" s="285">
        <f t="shared" si="3"/>
        <v>16</v>
      </c>
      <c r="AA89" s="293">
        <f>'April 2010 summary'!G29</f>
        <v>0.61111111111111116</v>
      </c>
      <c r="AB89" s="286">
        <f>('April 2010 summary'!H29)</f>
        <v>26.347826086956523</v>
      </c>
      <c r="AC89" s="51"/>
      <c r="AD89" s="51"/>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spans="1:59" ht="25.15" customHeight="1">
      <c r="A90" s="40">
        <f t="shared" si="2"/>
        <v>40292</v>
      </c>
      <c r="B90" s="44"/>
      <c r="C90" s="41"/>
      <c r="D90" s="41"/>
      <c r="E90" s="43" t="s">
        <v>18</v>
      </c>
      <c r="F90" s="43">
        <v>0</v>
      </c>
      <c r="G90" s="43">
        <v>1</v>
      </c>
      <c r="H90" s="43">
        <v>4</v>
      </c>
      <c r="I90" s="43">
        <v>0</v>
      </c>
      <c r="J90" s="43" t="s">
        <v>16</v>
      </c>
      <c r="K90" s="43">
        <v>2</v>
      </c>
      <c r="L90" s="43" t="s">
        <v>16</v>
      </c>
      <c r="M90" s="43">
        <v>5</v>
      </c>
      <c r="N90" s="43" t="s">
        <v>16</v>
      </c>
      <c r="O90" s="43">
        <v>5</v>
      </c>
      <c r="P90" s="43">
        <v>0</v>
      </c>
      <c r="Q90" s="41"/>
      <c r="R90" s="41"/>
      <c r="S90" s="41"/>
      <c r="T90" s="41"/>
      <c r="U90" s="41"/>
      <c r="V90" s="41"/>
      <c r="W90" s="41"/>
      <c r="X90" s="41"/>
      <c r="Y90" s="41"/>
      <c r="Z90" s="285">
        <f t="shared" si="3"/>
        <v>17</v>
      </c>
      <c r="AA90" s="293">
        <f>'April 2010 summary'!G30</f>
        <v>0.3125</v>
      </c>
      <c r="AB90" s="286">
        <f>('April 2010 summary'!H30)</f>
        <v>50</v>
      </c>
      <c r="AC90" s="51"/>
      <c r="AD90" s="51"/>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spans="1:59" ht="25.15" customHeight="1">
      <c r="A91" s="40">
        <f t="shared" si="2"/>
        <v>40293</v>
      </c>
      <c r="B91" s="44"/>
      <c r="C91" s="41"/>
      <c r="D91" s="41"/>
      <c r="E91" s="43" t="s">
        <v>18</v>
      </c>
      <c r="F91" s="43">
        <v>0</v>
      </c>
      <c r="G91" s="43">
        <v>3</v>
      </c>
      <c r="H91" s="43">
        <v>3</v>
      </c>
      <c r="I91" s="43">
        <v>1</v>
      </c>
      <c r="J91" s="43" t="s">
        <v>16</v>
      </c>
      <c r="K91" s="43">
        <v>5</v>
      </c>
      <c r="L91" s="43" t="s">
        <v>16</v>
      </c>
      <c r="M91" s="43">
        <v>10</v>
      </c>
      <c r="N91" s="43">
        <v>5</v>
      </c>
      <c r="O91" s="43">
        <v>0</v>
      </c>
      <c r="P91" s="43">
        <v>0</v>
      </c>
      <c r="Q91" s="41"/>
      <c r="R91" s="41"/>
      <c r="S91" s="41"/>
      <c r="T91" s="41"/>
      <c r="U91" s="41"/>
      <c r="V91" s="41"/>
      <c r="W91" s="41"/>
      <c r="X91" s="41"/>
      <c r="Y91" s="41"/>
      <c r="Z91" s="285">
        <f t="shared" si="3"/>
        <v>27</v>
      </c>
      <c r="AA91" s="293">
        <f>'April 2010 summary'!G31</f>
        <v>0.58823529411764708</v>
      </c>
      <c r="AB91" s="286">
        <f>('April 2010 summary'!H31)</f>
        <v>44.81818181818182</v>
      </c>
      <c r="AC91" s="51"/>
      <c r="AD91" s="51"/>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spans="1:59" ht="25.15" customHeight="1">
      <c r="A92" s="40">
        <f t="shared" si="2"/>
        <v>40294</v>
      </c>
      <c r="B92" s="44"/>
      <c r="C92" s="41"/>
      <c r="D92" s="41"/>
      <c r="E92" s="43" t="s">
        <v>18</v>
      </c>
      <c r="F92" s="43">
        <v>0</v>
      </c>
      <c r="G92" s="43">
        <v>9</v>
      </c>
      <c r="H92" s="43">
        <v>2</v>
      </c>
      <c r="I92" s="43">
        <v>0</v>
      </c>
      <c r="J92" s="43" t="s">
        <v>16</v>
      </c>
      <c r="K92" s="43" t="s">
        <v>16</v>
      </c>
      <c r="L92" s="43" t="s">
        <v>16</v>
      </c>
      <c r="M92" s="43">
        <v>1</v>
      </c>
      <c r="N92" s="43">
        <v>2</v>
      </c>
      <c r="O92" s="43">
        <v>0</v>
      </c>
      <c r="P92" s="43">
        <v>0</v>
      </c>
      <c r="Q92" s="41"/>
      <c r="R92" s="41"/>
      <c r="S92" s="41"/>
      <c r="T92" s="41"/>
      <c r="U92" s="41"/>
      <c r="V92" s="41"/>
      <c r="W92" s="41"/>
      <c r="X92" s="41"/>
      <c r="Y92" s="41"/>
      <c r="Z92" s="285">
        <f t="shared" si="3"/>
        <v>14</v>
      </c>
      <c r="AA92" s="293">
        <f>'April 2010 summary'!G32</f>
        <v>7.407407407407407E-2</v>
      </c>
      <c r="AB92" s="286">
        <f>('April 2010 summary'!H32)</f>
        <v>139</v>
      </c>
      <c r="AC92" s="51"/>
      <c r="AD92" s="51"/>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spans="1:59" ht="25.15" customHeight="1">
      <c r="A93" s="40">
        <f t="shared" si="2"/>
        <v>40295</v>
      </c>
      <c r="B93" s="310"/>
      <c r="C93" s="311"/>
      <c r="D93" s="41"/>
      <c r="E93" s="311"/>
      <c r="F93" s="311"/>
      <c r="G93" s="311"/>
      <c r="H93" s="311"/>
      <c r="I93" s="311"/>
      <c r="J93" s="311"/>
      <c r="K93" s="311"/>
      <c r="L93" s="311"/>
      <c r="M93" s="311"/>
      <c r="N93" s="311"/>
      <c r="O93" s="311"/>
      <c r="P93" s="311"/>
      <c r="Q93" s="311"/>
      <c r="R93" s="311"/>
      <c r="S93" s="311"/>
      <c r="T93" s="311"/>
      <c r="U93" s="311"/>
      <c r="V93" s="311"/>
      <c r="W93" s="311"/>
      <c r="X93" s="311"/>
      <c r="Y93" s="311"/>
      <c r="Z93" s="285">
        <f t="shared" si="3"/>
        <v>0</v>
      </c>
      <c r="AA93" s="293"/>
      <c r="AB93" s="286"/>
      <c r="AC93" s="51"/>
      <c r="AD93" s="51"/>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spans="1:59" s="54" customFormat="1" ht="25.15" customHeight="1">
      <c r="A94" s="40">
        <f t="shared" si="2"/>
        <v>40296</v>
      </c>
      <c r="B94" s="41"/>
      <c r="C94" s="41"/>
      <c r="D94" s="41"/>
      <c r="E94" s="43" t="s">
        <v>18</v>
      </c>
      <c r="F94" s="43">
        <v>0</v>
      </c>
      <c r="G94" s="43" t="s">
        <v>16</v>
      </c>
      <c r="H94" s="43">
        <v>6</v>
      </c>
      <c r="I94" s="43" t="s">
        <v>16</v>
      </c>
      <c r="J94" s="43">
        <v>3</v>
      </c>
      <c r="K94" s="43" t="s">
        <v>16</v>
      </c>
      <c r="L94" s="43">
        <v>2</v>
      </c>
      <c r="M94" s="43" t="s">
        <v>16</v>
      </c>
      <c r="N94" s="43">
        <v>2</v>
      </c>
      <c r="O94" s="43">
        <v>0</v>
      </c>
      <c r="P94" s="43">
        <v>0</v>
      </c>
      <c r="Q94" s="43">
        <v>0</v>
      </c>
      <c r="R94" s="41"/>
      <c r="S94" s="41"/>
      <c r="T94" s="41"/>
      <c r="U94" s="41"/>
      <c r="V94" s="41"/>
      <c r="W94" s="41"/>
      <c r="X94" s="41"/>
      <c r="Y94" s="41"/>
      <c r="Z94" s="285">
        <f t="shared" si="3"/>
        <v>13</v>
      </c>
      <c r="AA94" s="293">
        <f>'April 2010 summary'!G34</f>
        <v>0.1</v>
      </c>
      <c r="AB94" s="286">
        <f>('April 2010 summary'!H34)</f>
        <v>76</v>
      </c>
      <c r="AC94" s="202"/>
      <c r="AD94" s="51"/>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spans="1:59" s="54" customFormat="1" ht="25.15" customHeight="1">
      <c r="A95" s="40">
        <f t="shared" si="2"/>
        <v>40297</v>
      </c>
      <c r="B95" s="41"/>
      <c r="C95" s="41"/>
      <c r="D95" s="41"/>
      <c r="E95" s="41"/>
      <c r="F95" s="41"/>
      <c r="G95" s="41"/>
      <c r="H95" s="41"/>
      <c r="I95" s="41"/>
      <c r="J95" s="41"/>
      <c r="K95" s="41"/>
      <c r="L95" s="41"/>
      <c r="M95" s="41"/>
      <c r="N95" s="41"/>
      <c r="O95" s="41"/>
      <c r="P95" s="41"/>
      <c r="Q95" s="41"/>
      <c r="R95" s="41"/>
      <c r="S95" s="41"/>
      <c r="T95" s="41"/>
      <c r="U95" s="41"/>
      <c r="V95" s="41"/>
      <c r="W95" s="41"/>
      <c r="X95" s="41"/>
      <c r="Y95" s="41"/>
      <c r="Z95" s="312">
        <f t="shared" si="3"/>
        <v>0</v>
      </c>
      <c r="AA95" s="294"/>
      <c r="AB95" s="286"/>
      <c r="AC95" s="202"/>
      <c r="AD95" s="51"/>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spans="1:59" s="54" customFormat="1" ht="25.15" customHeight="1">
      <c r="A96" s="40">
        <f t="shared" si="2"/>
        <v>40298</v>
      </c>
      <c r="B96" s="41"/>
      <c r="C96" s="41"/>
      <c r="D96" s="41"/>
      <c r="E96" s="41"/>
      <c r="F96" s="41"/>
      <c r="G96" s="41"/>
      <c r="H96" s="41"/>
      <c r="I96" s="41"/>
      <c r="J96" s="41"/>
      <c r="K96" s="41"/>
      <c r="L96" s="41"/>
      <c r="M96" s="41"/>
      <c r="N96" s="41"/>
      <c r="O96" s="41"/>
      <c r="P96" s="41"/>
      <c r="Q96" s="41"/>
      <c r="R96" s="41"/>
      <c r="S96" s="41"/>
      <c r="T96" s="41"/>
      <c r="U96" s="41"/>
      <c r="V96" s="41"/>
      <c r="W96" s="41"/>
      <c r="X96" s="41"/>
      <c r="Y96" s="41"/>
      <c r="Z96" s="312">
        <f t="shared" si="3"/>
        <v>0</v>
      </c>
      <c r="AA96" s="294"/>
      <c r="AB96" s="286"/>
      <c r="AC96" s="202"/>
      <c r="AD96" s="51"/>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spans="1:59" s="54" customFormat="1" ht="25.15" customHeight="1">
      <c r="A97" s="40">
        <f t="shared" si="2"/>
        <v>40299</v>
      </c>
      <c r="B97" s="41"/>
      <c r="C97" s="41"/>
      <c r="D97" s="41"/>
      <c r="E97" s="41"/>
      <c r="F97" s="41"/>
      <c r="G97" s="41"/>
      <c r="H97" s="41"/>
      <c r="I97" s="41"/>
      <c r="J97" s="41"/>
      <c r="K97" s="41"/>
      <c r="L97" s="41"/>
      <c r="M97" s="41"/>
      <c r="N97" s="41"/>
      <c r="O97" s="41"/>
      <c r="P97" s="41"/>
      <c r="Q97" s="41"/>
      <c r="R97" s="41"/>
      <c r="S97" s="41"/>
      <c r="T97" s="41"/>
      <c r="U97" s="41"/>
      <c r="V97" s="41"/>
      <c r="W97" s="41"/>
      <c r="X97" s="41"/>
      <c r="Y97" s="41"/>
      <c r="Z97" s="312">
        <f t="shared" si="3"/>
        <v>0</v>
      </c>
      <c r="AA97" s="294"/>
      <c r="AB97" s="286"/>
      <c r="AC97" s="202"/>
      <c r="AD97" s="51"/>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spans="1:59" s="54" customFormat="1" ht="25.15" customHeight="1">
      <c r="A98" s="40">
        <f t="shared" si="2"/>
        <v>40300</v>
      </c>
      <c r="B98" s="41"/>
      <c r="C98" s="41"/>
      <c r="D98" s="41"/>
      <c r="E98" s="41"/>
      <c r="F98" s="41"/>
      <c r="G98" s="41"/>
      <c r="H98" s="41"/>
      <c r="I98" s="41"/>
      <c r="J98" s="41"/>
      <c r="K98" s="41"/>
      <c r="L98" s="41"/>
      <c r="M98" s="41"/>
      <c r="N98" s="41"/>
      <c r="O98" s="41"/>
      <c r="P98" s="41"/>
      <c r="Q98" s="41"/>
      <c r="R98" s="41"/>
      <c r="S98" s="41"/>
      <c r="T98" s="41"/>
      <c r="U98" s="41"/>
      <c r="V98" s="41"/>
      <c r="W98" s="41"/>
      <c r="X98" s="41"/>
      <c r="Y98" s="41"/>
      <c r="Z98" s="312">
        <f t="shared" si="3"/>
        <v>0</v>
      </c>
      <c r="AA98" s="294"/>
      <c r="AB98" s="286"/>
      <c r="AC98" s="202"/>
      <c r="AD98" s="51"/>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spans="1:59" s="54" customFormat="1" ht="25.15" customHeight="1">
      <c r="A99" s="40">
        <f t="shared" si="2"/>
        <v>40301</v>
      </c>
      <c r="B99" s="41"/>
      <c r="C99" s="41"/>
      <c r="D99" s="41"/>
      <c r="E99" s="41"/>
      <c r="F99" s="41"/>
      <c r="G99" s="41"/>
      <c r="H99" s="41"/>
      <c r="I99" s="41"/>
      <c r="J99" s="41"/>
      <c r="K99" s="41"/>
      <c r="L99" s="41"/>
      <c r="M99" s="41"/>
      <c r="N99" s="41"/>
      <c r="O99" s="41"/>
      <c r="P99" s="41"/>
      <c r="Q99" s="41"/>
      <c r="R99" s="41"/>
      <c r="S99" s="41"/>
      <c r="T99" s="41"/>
      <c r="U99" s="41"/>
      <c r="V99" s="41"/>
      <c r="W99" s="41"/>
      <c r="X99" s="41"/>
      <c r="Y99" s="41"/>
      <c r="Z99" s="312">
        <f t="shared" si="3"/>
        <v>0</v>
      </c>
      <c r="AA99" s="294"/>
      <c r="AB99" s="286"/>
      <c r="AC99" s="202"/>
      <c r="AD99" s="51"/>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spans="1:59" s="54" customFormat="1" ht="25.15" customHeight="1">
      <c r="A100" s="40">
        <f t="shared" si="2"/>
        <v>40302</v>
      </c>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312">
        <f t="shared" si="3"/>
        <v>0</v>
      </c>
      <c r="AA100" s="294"/>
      <c r="AB100" s="286"/>
      <c r="AC100" s="202"/>
      <c r="AD100" s="51"/>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spans="1:59" s="54" customFormat="1" ht="25.15" customHeight="1">
      <c r="A101" s="40">
        <f t="shared" si="2"/>
        <v>40303</v>
      </c>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312">
        <f t="shared" si="3"/>
        <v>0</v>
      </c>
      <c r="AA101" s="294"/>
      <c r="AB101" s="286"/>
      <c r="AC101" s="202"/>
      <c r="AD101" s="51"/>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spans="1:59" s="54" customFormat="1" ht="25.15" customHeight="1">
      <c r="A102" s="40">
        <f t="shared" si="2"/>
        <v>40304</v>
      </c>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312">
        <f t="shared" si="3"/>
        <v>0</v>
      </c>
      <c r="AA102" s="294"/>
      <c r="AB102" s="286"/>
      <c r="AC102" s="202"/>
      <c r="AD102" s="51"/>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spans="1:59" s="54" customFormat="1" ht="25.15" customHeight="1">
      <c r="A103" s="40">
        <f t="shared" si="2"/>
        <v>40305</v>
      </c>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312">
        <f t="shared" si="3"/>
        <v>0</v>
      </c>
      <c r="AA103" s="294"/>
      <c r="AB103" s="286"/>
      <c r="AC103" s="202"/>
      <c r="AD103" s="51"/>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spans="1:59" s="54" customFormat="1" ht="25.15" customHeight="1">
      <c r="A104" s="40">
        <f t="shared" si="2"/>
        <v>40306</v>
      </c>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312">
        <f t="shared" si="3"/>
        <v>0</v>
      </c>
      <c r="AA104" s="294"/>
      <c r="AB104" s="286"/>
      <c r="AC104" s="202"/>
      <c r="AD104" s="51"/>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spans="1:59" s="54" customFormat="1" ht="25.15" customHeight="1">
      <c r="A105" s="40">
        <f t="shared" si="2"/>
        <v>40307</v>
      </c>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312">
        <f t="shared" si="3"/>
        <v>0</v>
      </c>
      <c r="AA105" s="294"/>
      <c r="AB105" s="286"/>
      <c r="AC105" s="202"/>
      <c r="AD105" s="51"/>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spans="1:59" s="54" customFormat="1" ht="25.15" customHeight="1">
      <c r="A106" s="40">
        <f t="shared" si="2"/>
        <v>40308</v>
      </c>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312">
        <f t="shared" si="3"/>
        <v>0</v>
      </c>
      <c r="AA106" s="294"/>
      <c r="AB106" s="286"/>
      <c r="AC106" s="202"/>
      <c r="AD106" s="51"/>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spans="1:59" s="30" customFormat="1" ht="25.15" customHeight="1" thickBot="1">
      <c r="A107" s="53" t="s">
        <v>13</v>
      </c>
      <c r="B107" s="70">
        <f t="shared" ref="B107:Y107" si="4">SUM(B7:B106)</f>
        <v>1</v>
      </c>
      <c r="C107" s="70">
        <f t="shared" si="4"/>
        <v>3</v>
      </c>
      <c r="D107" s="70">
        <f t="shared" si="4"/>
        <v>846</v>
      </c>
      <c r="E107" s="70">
        <f t="shared" si="4"/>
        <v>3499</v>
      </c>
      <c r="F107" s="70">
        <f t="shared" si="4"/>
        <v>5173</v>
      </c>
      <c r="G107" s="70">
        <f t="shared" si="4"/>
        <v>3779</v>
      </c>
      <c r="H107" s="70">
        <f t="shared" si="4"/>
        <v>1731</v>
      </c>
      <c r="I107" s="70">
        <f t="shared" si="4"/>
        <v>1372</v>
      </c>
      <c r="J107" s="70">
        <f t="shared" si="4"/>
        <v>715</v>
      </c>
      <c r="K107" s="70">
        <f t="shared" si="4"/>
        <v>1668</v>
      </c>
      <c r="L107" s="70">
        <f t="shared" si="4"/>
        <v>1305</v>
      </c>
      <c r="M107" s="70">
        <f t="shared" si="4"/>
        <v>2115</v>
      </c>
      <c r="N107" s="70">
        <f t="shared" si="4"/>
        <v>2170</v>
      </c>
      <c r="O107" s="70">
        <f t="shared" si="4"/>
        <v>4272</v>
      </c>
      <c r="P107" s="70">
        <f t="shared" si="4"/>
        <v>293</v>
      </c>
      <c r="Q107" s="70">
        <f t="shared" si="4"/>
        <v>1</v>
      </c>
      <c r="R107" s="70">
        <f t="shared" si="4"/>
        <v>0</v>
      </c>
      <c r="S107" s="70">
        <f t="shared" si="4"/>
        <v>6</v>
      </c>
      <c r="T107" s="70">
        <f t="shared" si="4"/>
        <v>1</v>
      </c>
      <c r="U107" s="70">
        <f t="shared" si="4"/>
        <v>0</v>
      </c>
      <c r="V107" s="70">
        <f t="shared" si="4"/>
        <v>1</v>
      </c>
      <c r="W107" s="70">
        <f t="shared" si="4"/>
        <v>4</v>
      </c>
      <c r="X107" s="70">
        <f t="shared" si="4"/>
        <v>0</v>
      </c>
      <c r="Y107" s="70">
        <f t="shared" si="4"/>
        <v>1</v>
      </c>
      <c r="Z107" s="287">
        <f>SUM(Z7:Z106)</f>
        <v>28956</v>
      </c>
      <c r="AA107" s="294">
        <f>AVERAGE(AA7:AA106)</f>
        <v>0.25968745681747119</v>
      </c>
      <c r="AB107" s="287">
        <f>SUM(AB7:AB106)</f>
        <v>102625.84617216716</v>
      </c>
      <c r="AC107" s="208"/>
      <c r="AD107" s="208"/>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row>
    <row r="108" spans="1:59" ht="15">
      <c r="A108" s="29"/>
      <c r="B108" s="27"/>
      <c r="C108" s="27"/>
      <c r="D108" s="27"/>
      <c r="E108" s="27"/>
      <c r="F108" s="27"/>
      <c r="G108" s="191"/>
      <c r="H108" s="27"/>
      <c r="I108" s="27"/>
      <c r="J108" s="27"/>
      <c r="K108" s="27"/>
      <c r="L108" s="27"/>
      <c r="M108" s="27"/>
      <c r="N108" s="27"/>
      <c r="O108" s="27"/>
      <c r="P108" s="27"/>
      <c r="Q108" s="27"/>
      <c r="R108" s="27"/>
      <c r="S108" s="27"/>
      <c r="T108" s="27"/>
      <c r="U108" s="27"/>
      <c r="V108" s="28"/>
      <c r="W108" s="28"/>
      <c r="X108" s="28"/>
      <c r="Y108" s="28"/>
      <c r="Z108" s="190"/>
      <c r="AA108" s="209"/>
      <c r="AB108" s="28"/>
      <c r="AC108" s="51"/>
      <c r="AD108" s="51"/>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spans="1:59">
      <c r="A109" s="29"/>
      <c r="B109" s="24"/>
      <c r="C109" s="24"/>
      <c r="D109" s="24"/>
      <c r="E109" s="24"/>
      <c r="F109" s="24"/>
      <c r="G109" s="24"/>
      <c r="H109" s="24"/>
      <c r="I109" s="24"/>
      <c r="J109" s="24"/>
      <c r="K109" s="24"/>
      <c r="L109" s="24"/>
      <c r="M109" s="24"/>
      <c r="N109" s="24"/>
      <c r="O109" s="24"/>
      <c r="P109" s="24"/>
      <c r="Q109" s="24"/>
      <c r="R109" s="24"/>
      <c r="S109" s="24"/>
      <c r="T109" s="24"/>
      <c r="U109" s="24"/>
      <c r="AA109" s="31"/>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spans="1:59">
      <c r="A110" s="29"/>
      <c r="B110" s="24"/>
      <c r="C110" s="24"/>
      <c r="D110" s="24"/>
      <c r="E110" s="24"/>
      <c r="F110" s="24"/>
      <c r="G110" s="192"/>
      <c r="H110" s="24"/>
      <c r="I110" s="24"/>
      <c r="J110" s="24"/>
      <c r="K110" s="24"/>
      <c r="L110" s="24"/>
      <c r="M110" s="24"/>
      <c r="N110" s="24"/>
      <c r="O110" s="24"/>
      <c r="P110" s="24"/>
      <c r="Q110" s="24"/>
      <c r="R110" s="24"/>
      <c r="S110" s="24"/>
      <c r="T110" s="24"/>
      <c r="U110" s="24"/>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spans="1:59">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spans="1:59">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spans="29:59">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spans="29:59">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spans="29:59">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spans="29:59">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spans="29:59">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spans="29:59">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spans="29:59">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spans="29:59">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spans="29:59">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spans="29:59">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spans="29:59">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spans="29:59">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spans="29:59">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spans="29:59">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spans="29:59">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spans="29:59">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spans="29:59">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spans="29:59">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spans="29:59">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spans="29:59">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spans="29:59">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spans="29:59">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spans="29:59">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spans="29:59">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spans="29:59">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spans="29:59">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spans="29:59">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spans="29:59">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spans="29:59">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spans="29:59">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spans="29:59">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spans="29:59">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spans="29:59">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spans="29:59">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spans="29:59">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spans="29:59">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spans="29:59">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spans="29:59">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spans="29:59">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spans="29:59">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spans="29:59">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spans="29:59">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spans="29:59">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spans="29:59">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spans="29:59">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spans="29:59">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spans="29:59">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spans="29:59">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sheetData>
  <mergeCells count="2">
    <mergeCell ref="A3:AB3"/>
    <mergeCell ref="M4:Q4"/>
  </mergeCells>
  <phoneticPr fontId="0" type="noConversion"/>
  <printOptions horizontalCentered="1"/>
  <pageMargins left="0.2" right="0.2" top="1" bottom="0.5" header="0.3" footer="0.3"/>
  <pageSetup scale="67" orientation="landscape" horizontalDpi="4294967294" r:id="rId1"/>
  <headerFooter alignWithMargins="0">
    <oddHeader>&amp;A</oddHeader>
    <oddFooter>&amp;Z&amp;F&amp;RPage &amp;P</oddFooter>
  </headerFooter>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Q40"/>
  <sheetViews>
    <sheetView zoomScale="60" zoomScaleNormal="75" workbookViewId="0">
      <selection activeCell="K7" sqref="K7:K35"/>
    </sheetView>
  </sheetViews>
  <sheetFormatPr defaultRowHeight="18.75"/>
  <cols>
    <col min="2" max="2" width="12.85546875" style="1" customWidth="1"/>
    <col min="3" max="3" width="9.42578125" style="1" customWidth="1"/>
    <col min="4" max="4" width="10.140625" style="1" customWidth="1"/>
    <col min="5" max="5" width="11.140625" style="1" bestFit="1" customWidth="1"/>
    <col min="6" max="6" width="10.5703125" style="1" customWidth="1"/>
    <col min="7" max="7" width="10" style="1" customWidth="1"/>
    <col min="8" max="8" width="11.5703125" style="1" customWidth="1"/>
    <col min="9" max="9" width="9.140625" style="1"/>
    <col min="10" max="10" width="12" style="1" customWidth="1"/>
    <col min="11" max="12" width="11" style="117" customWidth="1"/>
    <col min="13" max="13" width="15" style="117" customWidth="1"/>
    <col min="14" max="14" width="15" style="1" customWidth="1"/>
    <col min="15" max="15" width="4.7109375" customWidth="1"/>
    <col min="16" max="16" width="7.7109375" customWidth="1"/>
    <col min="17" max="17" width="31.42578125" customWidth="1"/>
  </cols>
  <sheetData>
    <row r="1" spans="1:17" ht="21">
      <c r="B1" s="10" t="s">
        <v>58</v>
      </c>
    </row>
    <row r="2" spans="1:17" ht="19.5" thickBot="1">
      <c r="B2" s="2"/>
      <c r="D2" s="1" t="s">
        <v>43</v>
      </c>
      <c r="E2" s="1" t="s">
        <v>44</v>
      </c>
      <c r="F2" s="1" t="s">
        <v>45</v>
      </c>
      <c r="H2" s="1" t="s">
        <v>46</v>
      </c>
    </row>
    <row r="3" spans="1:17" ht="19.5" thickBot="1">
      <c r="B3" s="455" t="s">
        <v>12</v>
      </c>
      <c r="C3" s="456"/>
      <c r="D3" s="456"/>
      <c r="E3" s="456"/>
      <c r="F3" s="456"/>
      <c r="G3" s="455" t="s">
        <v>26</v>
      </c>
      <c r="H3" s="457"/>
      <c r="I3" s="455" t="s">
        <v>23</v>
      </c>
      <c r="J3" s="456"/>
      <c r="K3" s="121" t="s">
        <v>2</v>
      </c>
      <c r="L3" s="144"/>
      <c r="M3" s="144"/>
      <c r="Q3" s="5"/>
    </row>
    <row r="4" spans="1:17">
      <c r="B4" s="8"/>
      <c r="C4" s="458" t="s">
        <v>1</v>
      </c>
      <c r="D4" s="459"/>
      <c r="E4" s="460" t="s">
        <v>11</v>
      </c>
      <c r="F4" s="461"/>
      <c r="G4" s="19" t="s">
        <v>6</v>
      </c>
      <c r="H4" s="20" t="s">
        <v>9</v>
      </c>
      <c r="I4" s="462" t="s">
        <v>24</v>
      </c>
      <c r="J4" s="454"/>
      <c r="K4" s="122" t="s">
        <v>27</v>
      </c>
      <c r="L4" s="144"/>
      <c r="M4" s="454" t="s">
        <v>26</v>
      </c>
      <c r="N4" s="454"/>
      <c r="O4" s="144"/>
      <c r="Q4" s="5"/>
    </row>
    <row r="5" spans="1:17" ht="19.5" thickBot="1">
      <c r="B5" s="12" t="s">
        <v>0</v>
      </c>
      <c r="C5" s="16" t="s">
        <v>2</v>
      </c>
      <c r="D5" s="17" t="s">
        <v>3</v>
      </c>
      <c r="E5" s="18" t="s">
        <v>20</v>
      </c>
      <c r="F5" s="17" t="s">
        <v>5</v>
      </c>
      <c r="G5" s="15" t="s">
        <v>7</v>
      </c>
      <c r="H5" s="11" t="s">
        <v>10</v>
      </c>
      <c r="I5" s="16" t="s">
        <v>25</v>
      </c>
      <c r="J5" s="18" t="s">
        <v>9</v>
      </c>
      <c r="K5" s="12" t="s">
        <v>10</v>
      </c>
      <c r="L5" s="144"/>
      <c r="M5" s="144" t="s">
        <v>47</v>
      </c>
      <c r="N5" s="145" t="s">
        <v>48</v>
      </c>
      <c r="O5" s="145"/>
      <c r="P5" s="145"/>
      <c r="Q5" s="176" t="s">
        <v>8</v>
      </c>
    </row>
    <row r="6" spans="1:17" ht="19.5" hidden="1" thickBot="1">
      <c r="B6" s="9"/>
      <c r="C6" s="4"/>
      <c r="D6" s="7"/>
      <c r="E6" s="6"/>
      <c r="F6" s="7"/>
      <c r="G6" s="4"/>
      <c r="H6" s="7"/>
      <c r="I6" s="4"/>
      <c r="J6" s="6"/>
      <c r="K6" s="122"/>
      <c r="L6" s="144"/>
      <c r="M6" s="144"/>
      <c r="Q6" s="5"/>
    </row>
    <row r="7" spans="1:17" ht="23.25" customHeight="1">
      <c r="A7">
        <f>C7-D7</f>
        <v>0</v>
      </c>
      <c r="B7" s="195">
        <v>40209</v>
      </c>
      <c r="C7" s="189">
        <v>23</v>
      </c>
      <c r="D7" s="196">
        <v>23</v>
      </c>
      <c r="E7" s="189" t="s">
        <v>16</v>
      </c>
      <c r="F7" s="196" t="s">
        <v>16</v>
      </c>
      <c r="G7" s="210">
        <f>AVERAGE(G8:G10)</f>
        <v>0.21944444444444444</v>
      </c>
      <c r="H7" s="197">
        <f>C7/G7</f>
        <v>104.81012658227849</v>
      </c>
      <c r="I7" s="147"/>
      <c r="J7" s="148"/>
      <c r="K7" s="149">
        <f>J7+H7</f>
        <v>104.81012658227849</v>
      </c>
      <c r="L7" s="151"/>
      <c r="M7" s="119"/>
      <c r="N7" s="295"/>
      <c r="O7" s="152"/>
      <c r="Q7" s="177" t="s">
        <v>61</v>
      </c>
    </row>
    <row r="8" spans="1:17" ht="23.25" customHeight="1">
      <c r="A8">
        <f t="shared" ref="A8:A36" si="0">C8-D8</f>
        <v>0</v>
      </c>
      <c r="B8" s="195">
        <f>(B7+1)</f>
        <v>40210</v>
      </c>
      <c r="C8" s="65">
        <v>17</v>
      </c>
      <c r="D8" s="188">
        <v>17</v>
      </c>
      <c r="E8" s="65">
        <v>8</v>
      </c>
      <c r="F8" s="188">
        <v>1</v>
      </c>
      <c r="G8" s="175">
        <f t="shared" ref="G8:G17" si="1">(F8/E8)</f>
        <v>0.125</v>
      </c>
      <c r="H8" s="150">
        <f t="shared" ref="H8:H17" si="2">((D8+1)*(E8+1)/(F8+1))-1</f>
        <v>80</v>
      </c>
      <c r="I8" s="147"/>
      <c r="J8" s="148"/>
      <c r="K8" s="149">
        <f t="shared" ref="K8:K29" si="3">J8+H8</f>
        <v>80</v>
      </c>
      <c r="L8" s="151"/>
      <c r="M8" s="213">
        <f>+((E8+1)*(D8+1)*(E8-F8)*(D8-F8))/((F8+1)*(F8+1)*(F8+2))</f>
        <v>1512</v>
      </c>
      <c r="N8" s="214">
        <f>SQRT(M8)*1.96</f>
        <v>76.213510613276441</v>
      </c>
      <c r="O8" s="152"/>
      <c r="Q8" s="177"/>
    </row>
    <row r="9" spans="1:17" ht="23.25" customHeight="1">
      <c r="A9">
        <f t="shared" si="0"/>
        <v>0</v>
      </c>
      <c r="B9" s="13">
        <f t="shared" ref="B9:B35" si="4">(B8+1)</f>
        <v>40211</v>
      </c>
      <c r="C9" s="65">
        <v>37</v>
      </c>
      <c r="D9" s="188">
        <v>37</v>
      </c>
      <c r="E9" s="65">
        <v>5</v>
      </c>
      <c r="F9" s="188">
        <v>1</v>
      </c>
      <c r="G9" s="175">
        <f t="shared" si="1"/>
        <v>0.2</v>
      </c>
      <c r="H9" s="150">
        <f t="shared" si="2"/>
        <v>113</v>
      </c>
      <c r="I9" s="147"/>
      <c r="J9" s="148"/>
      <c r="K9" s="149">
        <f t="shared" si="3"/>
        <v>113</v>
      </c>
      <c r="L9" s="151"/>
      <c r="M9" s="213">
        <f>+((E9+1)*(D9+1)*(E9-F9)*(D9-F9))/((F9+1)*(F9+1)*(F9+2))</f>
        <v>2736</v>
      </c>
      <c r="N9" s="214">
        <f t="shared" ref="N9:N36" si="5">SQRT(M9)*1.96</f>
        <v>102.52130315207664</v>
      </c>
      <c r="O9" s="152"/>
      <c r="Q9" s="177"/>
    </row>
    <row r="10" spans="1:17" ht="23.25" customHeight="1">
      <c r="A10">
        <f t="shared" si="0"/>
        <v>0</v>
      </c>
      <c r="B10" s="13">
        <f t="shared" si="4"/>
        <v>40212</v>
      </c>
      <c r="C10" s="200">
        <f>('Feb-April 2010 hourly counts'!Z10)</f>
        <v>49</v>
      </c>
      <c r="D10" s="188">
        <v>49</v>
      </c>
      <c r="E10" s="65">
        <v>24</v>
      </c>
      <c r="F10" s="188">
        <v>8</v>
      </c>
      <c r="G10" s="175">
        <f t="shared" si="1"/>
        <v>0.33333333333333331</v>
      </c>
      <c r="H10" s="150">
        <f t="shared" si="2"/>
        <v>137.88888888888889</v>
      </c>
      <c r="I10" s="147"/>
      <c r="J10" s="148"/>
      <c r="K10" s="149">
        <f t="shared" si="3"/>
        <v>137.88888888888889</v>
      </c>
      <c r="L10" s="151"/>
      <c r="M10" s="213">
        <f t="shared" ref="M10:M29" si="6">+((E10+1)*(D10+1)*(E10-F10)*(D10-F10))/((F10+1)*(F10+1)*(F10+2))</f>
        <v>1012.3456790123457</v>
      </c>
      <c r="N10" s="214">
        <f t="shared" si="5"/>
        <v>62.362065075603674</v>
      </c>
      <c r="O10" s="152"/>
      <c r="Q10" s="177"/>
    </row>
    <row r="11" spans="1:17" ht="23.25" customHeight="1">
      <c r="A11">
        <f t="shared" si="0"/>
        <v>0</v>
      </c>
      <c r="B11" s="13">
        <f t="shared" si="4"/>
        <v>40213</v>
      </c>
      <c r="C11" s="200">
        <f>('Feb-April 2010 hourly counts'!Z11)</f>
        <v>140</v>
      </c>
      <c r="D11" s="188">
        <v>140</v>
      </c>
      <c r="E11" s="65">
        <v>31</v>
      </c>
      <c r="F11" s="188">
        <v>5</v>
      </c>
      <c r="G11" s="175">
        <f t="shared" si="1"/>
        <v>0.16129032258064516</v>
      </c>
      <c r="H11" s="150">
        <f t="shared" si="2"/>
        <v>751</v>
      </c>
      <c r="I11" s="147"/>
      <c r="J11" s="148"/>
      <c r="K11" s="149">
        <f t="shared" si="3"/>
        <v>751</v>
      </c>
      <c r="L11" s="151"/>
      <c r="M11" s="213">
        <f t="shared" si="6"/>
        <v>62845.714285714283</v>
      </c>
      <c r="N11" s="214">
        <f t="shared" si="5"/>
        <v>491.35333111723173</v>
      </c>
      <c r="O11" s="152"/>
      <c r="Q11" s="177"/>
    </row>
    <row r="12" spans="1:17" ht="23.25" customHeight="1">
      <c r="A12">
        <f t="shared" si="0"/>
        <v>0</v>
      </c>
      <c r="B12" s="13">
        <f t="shared" si="4"/>
        <v>40214</v>
      </c>
      <c r="C12" s="200">
        <f>('Feb-April 2010 hourly counts'!Z12)</f>
        <v>81</v>
      </c>
      <c r="D12" s="188">
        <v>81</v>
      </c>
      <c r="E12" s="65">
        <v>87</v>
      </c>
      <c r="F12" s="188">
        <v>11</v>
      </c>
      <c r="G12" s="175">
        <f t="shared" si="1"/>
        <v>0.12643678160919541</v>
      </c>
      <c r="H12" s="150">
        <f t="shared" si="2"/>
        <v>600.33333333333337</v>
      </c>
      <c r="I12" s="147"/>
      <c r="J12" s="148"/>
      <c r="K12" s="149">
        <f t="shared" si="3"/>
        <v>600.33333333333337</v>
      </c>
      <c r="L12" s="151"/>
      <c r="M12" s="213">
        <f t="shared" si="6"/>
        <v>20507.008547008547</v>
      </c>
      <c r="N12" s="214">
        <f t="shared" si="5"/>
        <v>280.67725956013618</v>
      </c>
      <c r="O12" s="152"/>
      <c r="Q12" s="177"/>
    </row>
    <row r="13" spans="1:17" ht="23.25" customHeight="1">
      <c r="A13">
        <f t="shared" si="0"/>
        <v>0</v>
      </c>
      <c r="B13" s="13">
        <f t="shared" si="4"/>
        <v>40215</v>
      </c>
      <c r="C13" s="200">
        <f>('Feb-April 2010 hourly counts'!Z13)</f>
        <v>144</v>
      </c>
      <c r="D13" s="188">
        <v>144</v>
      </c>
      <c r="E13" s="65">
        <v>68</v>
      </c>
      <c r="F13" s="188">
        <v>14</v>
      </c>
      <c r="G13" s="175">
        <f t="shared" si="1"/>
        <v>0.20588235294117646</v>
      </c>
      <c r="H13" s="150">
        <f t="shared" si="2"/>
        <v>666</v>
      </c>
      <c r="I13" s="147"/>
      <c r="J13" s="148"/>
      <c r="K13" s="149">
        <f t="shared" si="3"/>
        <v>666</v>
      </c>
      <c r="L13" s="151"/>
      <c r="M13" s="213">
        <f t="shared" si="6"/>
        <v>19509.75</v>
      </c>
      <c r="N13" s="214">
        <f t="shared" si="5"/>
        <v>273.76752108312633</v>
      </c>
      <c r="O13" s="152"/>
      <c r="Q13" s="177"/>
    </row>
    <row r="14" spans="1:17" ht="23.25" customHeight="1">
      <c r="A14">
        <f t="shared" si="0"/>
        <v>0</v>
      </c>
      <c r="B14" s="13">
        <f t="shared" si="4"/>
        <v>40216</v>
      </c>
      <c r="C14" s="200">
        <f>('Feb-April 2010 hourly counts'!Z14)</f>
        <v>230</v>
      </c>
      <c r="D14" s="188">
        <v>230</v>
      </c>
      <c r="E14" s="65">
        <v>107</v>
      </c>
      <c r="F14" s="188">
        <v>22</v>
      </c>
      <c r="G14" s="175">
        <f t="shared" si="1"/>
        <v>0.20560747663551401</v>
      </c>
      <c r="H14" s="150">
        <f t="shared" si="2"/>
        <v>1083.695652173913</v>
      </c>
      <c r="I14" s="147"/>
      <c r="J14" s="148"/>
      <c r="K14" s="149">
        <f t="shared" si="3"/>
        <v>1083.695652173913</v>
      </c>
      <c r="L14" s="151"/>
      <c r="M14" s="213">
        <f t="shared" si="6"/>
        <v>34741.701323251415</v>
      </c>
      <c r="N14" s="214">
        <f t="shared" si="5"/>
        <v>365.32686707030274</v>
      </c>
      <c r="O14" s="152"/>
      <c r="Q14" s="177"/>
    </row>
    <row r="15" spans="1:17" ht="23.25" customHeight="1">
      <c r="A15">
        <f t="shared" si="0"/>
        <v>0</v>
      </c>
      <c r="B15" s="13">
        <f t="shared" si="4"/>
        <v>40217</v>
      </c>
      <c r="C15" s="200">
        <f>('Feb-April 2010 hourly counts'!Z15)</f>
        <v>41</v>
      </c>
      <c r="D15" s="188">
        <v>41</v>
      </c>
      <c r="E15" s="65">
        <v>105</v>
      </c>
      <c r="F15" s="188">
        <v>24</v>
      </c>
      <c r="G15" s="175">
        <f t="shared" si="1"/>
        <v>0.22857142857142856</v>
      </c>
      <c r="H15" s="150">
        <f t="shared" si="2"/>
        <v>177.08</v>
      </c>
      <c r="I15" s="147"/>
      <c r="J15" s="148"/>
      <c r="K15" s="149">
        <f t="shared" si="3"/>
        <v>177.08</v>
      </c>
      <c r="L15" s="151"/>
      <c r="M15" s="213">
        <f t="shared" si="6"/>
        <v>377.25563076923078</v>
      </c>
      <c r="N15" s="214">
        <f t="shared" si="5"/>
        <v>38.069216319266104</v>
      </c>
      <c r="O15" s="152"/>
      <c r="Q15" s="177"/>
    </row>
    <row r="16" spans="1:17" ht="23.25" customHeight="1">
      <c r="A16">
        <f t="shared" si="0"/>
        <v>0</v>
      </c>
      <c r="B16" s="13">
        <f t="shared" si="4"/>
        <v>40218</v>
      </c>
      <c r="C16" s="200">
        <f>('Feb-April 2010 hourly counts'!Z16)</f>
        <v>63</v>
      </c>
      <c r="D16" s="188">
        <v>63</v>
      </c>
      <c r="E16" s="65">
        <v>25</v>
      </c>
      <c r="F16" s="188">
        <v>13</v>
      </c>
      <c r="G16" s="146">
        <f t="shared" si="1"/>
        <v>0.52</v>
      </c>
      <c r="H16" s="150">
        <f t="shared" si="2"/>
        <v>117.85714285714286</v>
      </c>
      <c r="I16" s="147"/>
      <c r="J16" s="148"/>
      <c r="K16" s="149">
        <f t="shared" si="3"/>
        <v>117.85714285714286</v>
      </c>
      <c r="L16" s="151"/>
      <c r="M16" s="213">
        <f t="shared" si="6"/>
        <v>339.59183673469386</v>
      </c>
      <c r="N16" s="214">
        <f t="shared" si="5"/>
        <v>36.118914712377503</v>
      </c>
      <c r="O16" s="152"/>
      <c r="Q16" s="177" t="s">
        <v>59</v>
      </c>
    </row>
    <row r="17" spans="1:17" ht="23.25" customHeight="1">
      <c r="A17">
        <f t="shared" si="0"/>
        <v>0</v>
      </c>
      <c r="B17" s="13">
        <f t="shared" si="4"/>
        <v>40219</v>
      </c>
      <c r="C17" s="200">
        <f>('Feb-April 2010 hourly counts'!Z17)</f>
        <v>87</v>
      </c>
      <c r="D17" s="188">
        <v>87</v>
      </c>
      <c r="E17" s="65">
        <v>45</v>
      </c>
      <c r="F17" s="188">
        <v>10</v>
      </c>
      <c r="G17" s="146">
        <f t="shared" si="1"/>
        <v>0.22222222222222221</v>
      </c>
      <c r="H17" s="150">
        <f t="shared" si="2"/>
        <v>367</v>
      </c>
      <c r="I17" s="147"/>
      <c r="J17" s="148"/>
      <c r="K17" s="149">
        <f t="shared" si="3"/>
        <v>367</v>
      </c>
      <c r="L17" s="151"/>
      <c r="M17" s="213">
        <f t="shared" si="6"/>
        <v>7513.333333333333</v>
      </c>
      <c r="N17" s="214">
        <f t="shared" si="5"/>
        <v>169.89179301347471</v>
      </c>
      <c r="O17" s="152"/>
      <c r="Q17" s="177"/>
    </row>
    <row r="18" spans="1:17" ht="23.25" customHeight="1">
      <c r="A18">
        <f t="shared" si="0"/>
        <v>0</v>
      </c>
      <c r="B18" s="13">
        <f t="shared" si="4"/>
        <v>40220</v>
      </c>
      <c r="C18" s="65">
        <v>130</v>
      </c>
      <c r="D18" s="62">
        <v>130</v>
      </c>
      <c r="E18" s="216">
        <v>50</v>
      </c>
      <c r="F18" s="62">
        <v>9</v>
      </c>
      <c r="G18" s="146">
        <f>(F18/E18)</f>
        <v>0.18</v>
      </c>
      <c r="H18" s="258">
        <f t="shared" ref="H18:H35" si="7">((D18+1)*(E18+1)/(F18+1))-1</f>
        <v>667.1</v>
      </c>
      <c r="I18" s="147"/>
      <c r="J18" s="148"/>
      <c r="K18" s="149">
        <f t="shared" si="3"/>
        <v>667.1</v>
      </c>
      <c r="L18" s="151"/>
      <c r="M18" s="259">
        <f t="shared" si="6"/>
        <v>30131.31</v>
      </c>
      <c r="N18" s="260">
        <f t="shared" si="5"/>
        <v>340.22410334366378</v>
      </c>
      <c r="O18" s="152"/>
      <c r="Q18" s="178"/>
    </row>
    <row r="19" spans="1:17">
      <c r="A19">
        <f t="shared" si="0"/>
        <v>0</v>
      </c>
      <c r="B19" s="13">
        <f t="shared" si="4"/>
        <v>40221</v>
      </c>
      <c r="C19" s="65">
        <v>82</v>
      </c>
      <c r="D19" s="62">
        <v>82</v>
      </c>
      <c r="E19" s="216">
        <v>80</v>
      </c>
      <c r="F19" s="62">
        <v>7</v>
      </c>
      <c r="G19" s="146">
        <f t="shared" ref="G19:G35" si="8">(F19/E19)</f>
        <v>8.7499999999999994E-2</v>
      </c>
      <c r="H19" s="258">
        <f t="shared" si="7"/>
        <v>839.375</v>
      </c>
      <c r="I19" s="59"/>
      <c r="J19" s="60"/>
      <c r="K19" s="149">
        <f t="shared" si="3"/>
        <v>839.375</v>
      </c>
      <c r="L19" s="151"/>
      <c r="M19" s="259">
        <f t="shared" si="6"/>
        <v>63903.515625</v>
      </c>
      <c r="N19" s="260">
        <f t="shared" si="5"/>
        <v>495.471235920916</v>
      </c>
      <c r="O19" s="152"/>
      <c r="Q19" s="179"/>
    </row>
    <row r="20" spans="1:17">
      <c r="A20">
        <f t="shared" si="0"/>
        <v>0</v>
      </c>
      <c r="B20" s="13">
        <f t="shared" si="4"/>
        <v>40222</v>
      </c>
      <c r="C20" s="65">
        <v>105</v>
      </c>
      <c r="D20" s="62">
        <v>105</v>
      </c>
      <c r="E20" s="216">
        <v>67</v>
      </c>
      <c r="F20" s="62">
        <v>8</v>
      </c>
      <c r="G20" s="146">
        <f t="shared" si="8"/>
        <v>0.11940298507462686</v>
      </c>
      <c r="H20" s="258">
        <f t="shared" si="7"/>
        <v>799.88888888888891</v>
      </c>
      <c r="I20" s="59"/>
      <c r="J20" s="60"/>
      <c r="K20" s="149">
        <f t="shared" si="3"/>
        <v>799.88888888888891</v>
      </c>
      <c r="L20" s="151"/>
      <c r="M20" s="259">
        <f t="shared" si="6"/>
        <v>50927.634567901237</v>
      </c>
      <c r="N20" s="260">
        <f t="shared" si="5"/>
        <v>442.31617758798893</v>
      </c>
      <c r="O20" s="152"/>
      <c r="Q20" s="177" t="s">
        <v>65</v>
      </c>
    </row>
    <row r="21" spans="1:17">
      <c r="A21">
        <f t="shared" si="0"/>
        <v>0</v>
      </c>
      <c r="B21" s="13">
        <f t="shared" si="4"/>
        <v>40223</v>
      </c>
      <c r="C21" s="65">
        <v>83</v>
      </c>
      <c r="D21" s="62">
        <v>83</v>
      </c>
      <c r="E21" s="216">
        <v>87</v>
      </c>
      <c r="F21" s="62">
        <v>6</v>
      </c>
      <c r="G21" s="146">
        <f t="shared" si="8"/>
        <v>6.8965517241379309E-2</v>
      </c>
      <c r="H21" s="258">
        <f t="shared" si="7"/>
        <v>1055</v>
      </c>
      <c r="I21" s="59"/>
      <c r="J21" s="60"/>
      <c r="K21" s="149">
        <f t="shared" si="3"/>
        <v>1055</v>
      </c>
      <c r="L21" s="151"/>
      <c r="M21" s="259">
        <f t="shared" si="6"/>
        <v>117612</v>
      </c>
      <c r="N21" s="260">
        <f t="shared" si="5"/>
        <v>672.17427740132996</v>
      </c>
      <c r="O21" s="152"/>
      <c r="Q21" s="177" t="s">
        <v>65</v>
      </c>
    </row>
    <row r="22" spans="1:17">
      <c r="A22">
        <f t="shared" si="0"/>
        <v>0</v>
      </c>
      <c r="B22" s="13">
        <f t="shared" si="4"/>
        <v>40224</v>
      </c>
      <c r="C22" s="65">
        <v>73</v>
      </c>
      <c r="D22" s="62">
        <v>73</v>
      </c>
      <c r="E22" s="216">
        <v>50</v>
      </c>
      <c r="F22" s="62">
        <v>5</v>
      </c>
      <c r="G22" s="146">
        <f t="shared" si="8"/>
        <v>0.1</v>
      </c>
      <c r="H22" s="258">
        <f t="shared" si="7"/>
        <v>628</v>
      </c>
      <c r="I22" s="59"/>
      <c r="J22" s="60"/>
      <c r="K22" s="149">
        <f t="shared" si="3"/>
        <v>628</v>
      </c>
      <c r="L22" s="151"/>
      <c r="M22" s="259">
        <f t="shared" si="6"/>
        <v>45827.142857142855</v>
      </c>
      <c r="N22" s="260">
        <f t="shared" si="5"/>
        <v>419.58259258458281</v>
      </c>
      <c r="O22" s="152"/>
      <c r="Q22" s="178"/>
    </row>
    <row r="23" spans="1:17">
      <c r="A23">
        <f t="shared" si="0"/>
        <v>1</v>
      </c>
      <c r="B23" s="13">
        <f t="shared" si="4"/>
        <v>40225</v>
      </c>
      <c r="C23" s="65">
        <v>40</v>
      </c>
      <c r="D23" s="62">
        <v>39</v>
      </c>
      <c r="E23" s="290">
        <v>69</v>
      </c>
      <c r="F23" s="62">
        <v>5</v>
      </c>
      <c r="G23" s="146">
        <f t="shared" si="8"/>
        <v>7.2463768115942032E-2</v>
      </c>
      <c r="H23" s="258">
        <f t="shared" si="7"/>
        <v>465.66666666666669</v>
      </c>
      <c r="I23" s="59"/>
      <c r="J23" s="64"/>
      <c r="K23" s="149">
        <f t="shared" si="3"/>
        <v>465.66666666666669</v>
      </c>
      <c r="L23" s="151"/>
      <c r="M23" s="259">
        <f t="shared" si="6"/>
        <v>24177.777777777777</v>
      </c>
      <c r="N23" s="260">
        <f t="shared" si="5"/>
        <v>304.76441903724765</v>
      </c>
      <c r="O23" s="152"/>
      <c r="Q23" s="178"/>
    </row>
    <row r="24" spans="1:17">
      <c r="A24">
        <f t="shared" si="0"/>
        <v>0</v>
      </c>
      <c r="B24" s="13">
        <f t="shared" si="4"/>
        <v>40226</v>
      </c>
      <c r="C24" s="65">
        <v>235</v>
      </c>
      <c r="D24" s="62">
        <v>235</v>
      </c>
      <c r="E24" s="216">
        <v>33</v>
      </c>
      <c r="F24" s="215">
        <v>4</v>
      </c>
      <c r="G24" s="146">
        <f t="shared" si="8"/>
        <v>0.12121212121212122</v>
      </c>
      <c r="H24" s="258">
        <f t="shared" si="7"/>
        <v>1603.8</v>
      </c>
      <c r="I24" s="59"/>
      <c r="J24" s="60"/>
      <c r="K24" s="149">
        <f t="shared" si="3"/>
        <v>1603.8</v>
      </c>
      <c r="L24" s="151"/>
      <c r="M24" s="259">
        <f t="shared" si="6"/>
        <v>358351.84</v>
      </c>
      <c r="N24" s="260">
        <f t="shared" si="5"/>
        <v>1173.3049171225698</v>
      </c>
      <c r="O24" s="152"/>
      <c r="Q24" s="180"/>
    </row>
    <row r="25" spans="1:17" ht="23.25" customHeight="1">
      <c r="A25">
        <f t="shared" si="0"/>
        <v>1</v>
      </c>
      <c r="B25" s="13">
        <f t="shared" si="4"/>
        <v>40227</v>
      </c>
      <c r="C25" s="65">
        <v>84</v>
      </c>
      <c r="D25" s="62">
        <v>83</v>
      </c>
      <c r="E25" s="216">
        <v>102</v>
      </c>
      <c r="F25" s="215">
        <v>11</v>
      </c>
      <c r="G25" s="146">
        <f t="shared" si="8"/>
        <v>0.10784313725490197</v>
      </c>
      <c r="H25" s="258">
        <f t="shared" si="7"/>
        <v>720</v>
      </c>
      <c r="I25" s="59"/>
      <c r="J25" s="60"/>
      <c r="K25" s="149">
        <f t="shared" si="3"/>
        <v>720</v>
      </c>
      <c r="L25" s="151"/>
      <c r="M25" s="259">
        <f t="shared" si="6"/>
        <v>30282</v>
      </c>
      <c r="N25" s="260">
        <f t="shared" si="5"/>
        <v>341.07379142936207</v>
      </c>
      <c r="O25" s="152"/>
      <c r="Q25" s="178"/>
    </row>
    <row r="26" spans="1:17" ht="23.25" customHeight="1">
      <c r="A26">
        <f t="shared" si="0"/>
        <v>0</v>
      </c>
      <c r="B26" s="13">
        <f t="shared" si="4"/>
        <v>40228</v>
      </c>
      <c r="C26" s="65">
        <v>74</v>
      </c>
      <c r="D26" s="62">
        <v>74</v>
      </c>
      <c r="E26" s="216">
        <v>52</v>
      </c>
      <c r="F26" s="215">
        <v>14</v>
      </c>
      <c r="G26" s="146">
        <f t="shared" si="8"/>
        <v>0.26923076923076922</v>
      </c>
      <c r="H26" s="258">
        <f t="shared" si="7"/>
        <v>264</v>
      </c>
      <c r="I26" s="59"/>
      <c r="J26" s="60"/>
      <c r="K26" s="149">
        <f t="shared" si="3"/>
        <v>264</v>
      </c>
      <c r="L26" s="151"/>
      <c r="M26" s="259">
        <f t="shared" si="6"/>
        <v>2517.5</v>
      </c>
      <c r="N26" s="260">
        <f t="shared" si="5"/>
        <v>98.342401841728474</v>
      </c>
      <c r="O26" s="152"/>
      <c r="Q26" s="177" t="s">
        <v>66</v>
      </c>
    </row>
    <row r="27" spans="1:17" ht="23.25" customHeight="1">
      <c r="A27">
        <f t="shared" si="0"/>
        <v>0</v>
      </c>
      <c r="B27" s="13">
        <f t="shared" si="4"/>
        <v>40229</v>
      </c>
      <c r="C27" s="65">
        <v>116</v>
      </c>
      <c r="D27" s="62">
        <v>116</v>
      </c>
      <c r="E27" s="216">
        <v>58</v>
      </c>
      <c r="F27" s="215">
        <v>10</v>
      </c>
      <c r="G27" s="146">
        <f t="shared" si="8"/>
        <v>0.17241379310344829</v>
      </c>
      <c r="H27" s="258">
        <f t="shared" si="7"/>
        <v>626.5454545454545</v>
      </c>
      <c r="I27" s="59"/>
      <c r="J27" s="60"/>
      <c r="K27" s="149">
        <f t="shared" si="3"/>
        <v>626.5454545454545</v>
      </c>
      <c r="L27" s="151"/>
      <c r="M27" s="259">
        <f>+((E27+1)*(D27+1)*(E27-F27)*(D27-F27))/((F27+1)*(F27+1)*(F27+2))</f>
        <v>24189.024793388431</v>
      </c>
      <c r="N27" s="260">
        <f t="shared" si="5"/>
        <v>304.83529593254286</v>
      </c>
      <c r="O27" s="152"/>
      <c r="Q27" s="178"/>
    </row>
    <row r="28" spans="1:17" ht="23.25" customHeight="1">
      <c r="A28">
        <f t="shared" si="0"/>
        <v>0</v>
      </c>
      <c r="B28" s="13">
        <f t="shared" si="4"/>
        <v>40230</v>
      </c>
      <c r="C28" s="65">
        <v>98</v>
      </c>
      <c r="D28" s="62">
        <v>98</v>
      </c>
      <c r="E28" s="291">
        <v>78</v>
      </c>
      <c r="F28" s="62">
        <v>34</v>
      </c>
      <c r="G28" s="146">
        <f t="shared" si="8"/>
        <v>0.4358974358974359</v>
      </c>
      <c r="H28" s="258">
        <f t="shared" si="7"/>
        <v>222.45714285714286</v>
      </c>
      <c r="I28" s="59"/>
      <c r="J28" s="60"/>
      <c r="K28" s="149">
        <f t="shared" si="3"/>
        <v>222.45714285714286</v>
      </c>
      <c r="L28" s="151"/>
      <c r="M28" s="259">
        <f t="shared" si="6"/>
        <v>499.40897959183673</v>
      </c>
      <c r="N28" s="260">
        <f t="shared" si="5"/>
        <v>43.801022088531219</v>
      </c>
      <c r="O28" s="152"/>
      <c r="Q28" s="177"/>
    </row>
    <row r="29" spans="1:17" ht="23.25" customHeight="1">
      <c r="A29">
        <f t="shared" si="0"/>
        <v>0</v>
      </c>
      <c r="B29" s="13">
        <f t="shared" si="4"/>
        <v>40231</v>
      </c>
      <c r="C29" s="65">
        <v>92</v>
      </c>
      <c r="D29" s="62">
        <v>92</v>
      </c>
      <c r="E29" s="216">
        <v>71</v>
      </c>
      <c r="F29" s="62">
        <v>34</v>
      </c>
      <c r="G29" s="146">
        <f t="shared" si="8"/>
        <v>0.47887323943661969</v>
      </c>
      <c r="H29" s="258">
        <f t="shared" si="7"/>
        <v>190.31428571428572</v>
      </c>
      <c r="I29" s="59"/>
      <c r="J29" s="64"/>
      <c r="K29" s="149">
        <f t="shared" si="3"/>
        <v>190.31428571428572</v>
      </c>
      <c r="L29" s="151"/>
      <c r="M29" s="259">
        <f t="shared" si="6"/>
        <v>325.8416326530612</v>
      </c>
      <c r="N29" s="261">
        <f t="shared" si="5"/>
        <v>35.380124589944565</v>
      </c>
      <c r="O29" s="152"/>
      <c r="Q29" s="177"/>
    </row>
    <row r="30" spans="1:17" ht="23.25" customHeight="1">
      <c r="A30">
        <f t="shared" si="0"/>
        <v>0</v>
      </c>
      <c r="B30" s="13">
        <f t="shared" si="4"/>
        <v>40232</v>
      </c>
      <c r="C30" s="65">
        <v>162</v>
      </c>
      <c r="D30" s="62">
        <v>162</v>
      </c>
      <c r="E30" s="216">
        <v>75</v>
      </c>
      <c r="F30" s="62">
        <v>23</v>
      </c>
      <c r="G30" s="146">
        <f t="shared" si="8"/>
        <v>0.30666666666666664</v>
      </c>
      <c r="H30" s="258">
        <f t="shared" si="7"/>
        <v>515.16666666666663</v>
      </c>
      <c r="I30" s="59"/>
      <c r="J30" s="64"/>
      <c r="K30" s="149">
        <f t="shared" ref="K30:K35" si="9">J30+H30</f>
        <v>515.16666666666663</v>
      </c>
      <c r="L30" s="151"/>
      <c r="M30" s="259">
        <f t="shared" ref="M30:M35" si="10">+((E30+1)*(D30+1)*(E30-F30)*(D30-F30))/((F30+1)*(F30+1)*(F30+2))</f>
        <v>6218.0877777777778</v>
      </c>
      <c r="N30" s="261">
        <f t="shared" ref="N30:N35" si="11">SQRT(M30)*1.96</f>
        <v>154.55551108618258</v>
      </c>
      <c r="O30" s="152"/>
      <c r="Q30" s="177"/>
    </row>
    <row r="31" spans="1:17" ht="23.25" customHeight="1">
      <c r="A31">
        <f t="shared" si="0"/>
        <v>2</v>
      </c>
      <c r="B31" s="13">
        <f t="shared" si="4"/>
        <v>40233</v>
      </c>
      <c r="C31" s="65">
        <v>230</v>
      </c>
      <c r="D31" s="62">
        <v>228</v>
      </c>
      <c r="E31" s="216">
        <v>97</v>
      </c>
      <c r="F31" s="62">
        <v>31</v>
      </c>
      <c r="G31" s="146">
        <f t="shared" si="8"/>
        <v>0.31958762886597936</v>
      </c>
      <c r="H31" s="258">
        <f t="shared" si="7"/>
        <v>700.3125</v>
      </c>
      <c r="I31" s="59"/>
      <c r="J31" s="64"/>
      <c r="K31" s="149">
        <f t="shared" si="9"/>
        <v>700.3125</v>
      </c>
      <c r="L31" s="151"/>
      <c r="M31" s="259">
        <f t="shared" si="10"/>
        <v>8634.91015625</v>
      </c>
      <c r="N31" s="261">
        <f t="shared" si="11"/>
        <v>182.13146585982884</v>
      </c>
      <c r="O31" s="152"/>
      <c r="Q31" s="177"/>
    </row>
    <row r="32" spans="1:17" ht="23.25" customHeight="1">
      <c r="A32">
        <f t="shared" si="0"/>
        <v>1</v>
      </c>
      <c r="B32" s="13">
        <f t="shared" si="4"/>
        <v>40234</v>
      </c>
      <c r="C32" s="65">
        <v>123</v>
      </c>
      <c r="D32" s="62">
        <v>122</v>
      </c>
      <c r="E32" s="216">
        <v>121</v>
      </c>
      <c r="F32" s="62">
        <v>56</v>
      </c>
      <c r="G32" s="146">
        <f t="shared" si="8"/>
        <v>0.46280991735537191</v>
      </c>
      <c r="H32" s="258">
        <f t="shared" si="7"/>
        <v>262.26315789473682</v>
      </c>
      <c r="I32" s="59"/>
      <c r="J32" s="64"/>
      <c r="K32" s="149">
        <f t="shared" si="9"/>
        <v>262.26315789473682</v>
      </c>
      <c r="L32" s="151"/>
      <c r="M32" s="259">
        <f t="shared" si="10"/>
        <v>341.62097621549339</v>
      </c>
      <c r="N32" s="261">
        <f t="shared" si="11"/>
        <v>36.2266634156313</v>
      </c>
      <c r="O32" s="152"/>
      <c r="Q32" s="177" t="s">
        <v>67</v>
      </c>
    </row>
    <row r="33" spans="1:17" ht="23.25" customHeight="1">
      <c r="A33">
        <f t="shared" si="0"/>
        <v>0</v>
      </c>
      <c r="B33" s="13">
        <f t="shared" si="4"/>
        <v>40235</v>
      </c>
      <c r="C33" s="65">
        <v>92</v>
      </c>
      <c r="D33" s="62">
        <v>92</v>
      </c>
      <c r="E33" s="216">
        <v>100</v>
      </c>
      <c r="F33" s="62">
        <v>13</v>
      </c>
      <c r="G33" s="146">
        <f t="shared" si="8"/>
        <v>0.13</v>
      </c>
      <c r="H33" s="258">
        <f t="shared" si="7"/>
        <v>669.92857142857144</v>
      </c>
      <c r="I33" s="59"/>
      <c r="J33" s="64"/>
      <c r="K33" s="149">
        <f t="shared" si="9"/>
        <v>669.92857142857144</v>
      </c>
      <c r="L33" s="151"/>
      <c r="M33" s="259">
        <f t="shared" si="10"/>
        <v>21958.533673469388</v>
      </c>
      <c r="N33" s="261">
        <f t="shared" si="11"/>
        <v>290.44087687513962</v>
      </c>
      <c r="O33" s="152"/>
      <c r="Q33" s="177"/>
    </row>
    <row r="34" spans="1:17" ht="23.25" customHeight="1">
      <c r="A34">
        <f t="shared" si="0"/>
        <v>1</v>
      </c>
      <c r="B34" s="13">
        <f t="shared" si="4"/>
        <v>40236</v>
      </c>
      <c r="C34" s="65">
        <v>366</v>
      </c>
      <c r="D34" s="62">
        <v>365</v>
      </c>
      <c r="E34" s="216">
        <v>72</v>
      </c>
      <c r="F34" s="62">
        <v>18</v>
      </c>
      <c r="G34" s="146">
        <f t="shared" si="8"/>
        <v>0.25</v>
      </c>
      <c r="H34" s="258">
        <f t="shared" si="7"/>
        <v>1405.2105263157894</v>
      </c>
      <c r="I34" s="59"/>
      <c r="J34" s="64"/>
      <c r="K34" s="149">
        <f t="shared" si="9"/>
        <v>1405.2105263157894</v>
      </c>
      <c r="L34" s="151"/>
      <c r="M34" s="259">
        <f t="shared" si="10"/>
        <v>69340.981163434903</v>
      </c>
      <c r="N34" s="261">
        <f t="shared" si="11"/>
        <v>516.12044450636859</v>
      </c>
      <c r="O34" s="152"/>
      <c r="Q34" s="177"/>
    </row>
    <row r="35" spans="1:17" ht="23.25" customHeight="1" thickBot="1">
      <c r="A35">
        <f t="shared" si="0"/>
        <v>0</v>
      </c>
      <c r="B35" s="13">
        <f t="shared" si="4"/>
        <v>40237</v>
      </c>
      <c r="C35" s="235">
        <v>238</v>
      </c>
      <c r="D35" s="292">
        <v>238</v>
      </c>
      <c r="E35" s="216">
        <v>105</v>
      </c>
      <c r="F35" s="62">
        <v>17</v>
      </c>
      <c r="G35" s="146">
        <f t="shared" si="8"/>
        <v>0.16190476190476191</v>
      </c>
      <c r="H35" s="258">
        <f t="shared" si="7"/>
        <v>1406.4444444444443</v>
      </c>
      <c r="I35" s="59">
        <v>6</v>
      </c>
      <c r="J35" s="64"/>
      <c r="K35" s="149">
        <f t="shared" si="9"/>
        <v>1406.4444444444443</v>
      </c>
      <c r="L35" s="151"/>
      <c r="M35" s="259">
        <f t="shared" si="10"/>
        <v>80035.027940220927</v>
      </c>
      <c r="N35" s="261">
        <f t="shared" si="11"/>
        <v>554.4930687890992</v>
      </c>
      <c r="O35" s="152"/>
      <c r="Q35" s="177"/>
    </row>
    <row r="36" spans="1:17" ht="19.5" thickBot="1">
      <c r="A36">
        <f t="shared" si="0"/>
        <v>6</v>
      </c>
      <c r="B36" s="14" t="s">
        <v>13</v>
      </c>
      <c r="C36" s="159">
        <f>SUM(C7:C35)</f>
        <v>3335</v>
      </c>
      <c r="D36" s="159">
        <f>SUM(D7:D35)</f>
        <v>3329</v>
      </c>
      <c r="E36" s="159">
        <f>SUM(E7:E35)</f>
        <v>1872</v>
      </c>
      <c r="F36" s="159">
        <f>SUM(F7:F35)</f>
        <v>414</v>
      </c>
      <c r="G36" s="218">
        <f>(F36/E36)</f>
        <v>0.22115384615384615</v>
      </c>
      <c r="H36" s="160">
        <f>SUM(H7:H35)</f>
        <v>17240.138449258204</v>
      </c>
      <c r="I36" s="160">
        <f>SUM(I10:I29)</f>
        <v>0</v>
      </c>
      <c r="J36" s="160">
        <f>SUM(J10:J29)</f>
        <v>0</v>
      </c>
      <c r="K36" s="118">
        <f>J36+H36</f>
        <v>17240.138449258204</v>
      </c>
      <c r="L36" s="151"/>
      <c r="M36" s="213">
        <f>SUM(M7:M35)</f>
        <v>1086368.8585566476</v>
      </c>
      <c r="N36" s="214">
        <f t="shared" si="5"/>
        <v>2042.8887896875879</v>
      </c>
      <c r="O36" s="169" t="s">
        <v>49</v>
      </c>
      <c r="P36" s="219">
        <f>(N36/H36)</f>
        <v>0.11849607795785931</v>
      </c>
      <c r="Q36" s="5"/>
    </row>
    <row r="37" spans="1:17" ht="19.5" thickBot="1">
      <c r="H37" s="1" t="s">
        <v>63</v>
      </c>
      <c r="M37" s="220"/>
      <c r="N37" s="220"/>
      <c r="O37" s="162"/>
      <c r="P37" s="170"/>
    </row>
    <row r="38" spans="1:17">
      <c r="C38" s="56">
        <f>(C36-D36)</f>
        <v>6</v>
      </c>
      <c r="D38" s="2" t="s">
        <v>36</v>
      </c>
    </row>
    <row r="40" spans="1:17" s="1" customFormat="1">
      <c r="B40" s="2" t="s">
        <v>64</v>
      </c>
      <c r="K40" s="117"/>
      <c r="L40" s="117"/>
      <c r="M40" s="117"/>
      <c r="O40"/>
      <c r="P40"/>
      <c r="Q40"/>
    </row>
  </sheetData>
  <mergeCells count="7">
    <mergeCell ref="M4:N4"/>
    <mergeCell ref="B3:F3"/>
    <mergeCell ref="G3:H3"/>
    <mergeCell ref="I3:J3"/>
    <mergeCell ref="C4:D4"/>
    <mergeCell ref="E4:F4"/>
    <mergeCell ref="I4:J4"/>
  </mergeCells>
  <phoneticPr fontId="22" type="noConversion"/>
  <pageMargins left="0.7" right="0.7" top="0.75" bottom="0.75" header="0.3" footer="0.3"/>
  <pageSetup scale="61" orientation="landscape" horizontalDpi="300" verticalDpi="300" r:id="rId1"/>
  <headerFooter>
    <oddHeader>&amp;A</oddHeader>
    <oddFooter>&amp;Z&amp;F</oddFooter>
  </headerFooter>
  <drawing r:id="rId2"/>
</worksheet>
</file>

<file path=xl/worksheets/sheet4.xml><?xml version="1.0" encoding="utf-8"?>
<worksheet xmlns="http://schemas.openxmlformats.org/spreadsheetml/2006/main" xmlns:r="http://schemas.openxmlformats.org/officeDocument/2006/relationships">
  <dimension ref="A1:O96"/>
  <sheetViews>
    <sheetView workbookViewId="0">
      <selection sqref="A1:IV65536"/>
    </sheetView>
  </sheetViews>
  <sheetFormatPr defaultRowHeight="15"/>
  <cols>
    <col min="1" max="1" width="10.7109375" bestFit="1" customWidth="1"/>
    <col min="3" max="3" width="10.7109375" bestFit="1" customWidth="1"/>
    <col min="10" max="10" width="9.140625" style="442"/>
    <col min="11" max="11" width="9.140625" style="443"/>
    <col min="15" max="15" width="14" bestFit="1" customWidth="1"/>
  </cols>
  <sheetData>
    <row r="1" spans="1:15">
      <c r="A1" s="431" t="s">
        <v>147</v>
      </c>
      <c r="B1" s="431" t="s">
        <v>148</v>
      </c>
      <c r="C1" s="431" t="s">
        <v>149</v>
      </c>
      <c r="D1" s="431" t="s">
        <v>150</v>
      </c>
      <c r="E1" s="431" t="s">
        <v>151</v>
      </c>
      <c r="F1" s="431" t="s">
        <v>152</v>
      </c>
      <c r="G1" s="431" t="s">
        <v>153</v>
      </c>
      <c r="H1" s="431" t="s">
        <v>154</v>
      </c>
      <c r="I1" s="432"/>
      <c r="J1" s="433" t="s">
        <v>155</v>
      </c>
      <c r="K1" s="434" t="s">
        <v>156</v>
      </c>
      <c r="L1" s="435"/>
      <c r="M1" s="54"/>
      <c r="N1" s="436" t="s">
        <v>157</v>
      </c>
      <c r="O1" s="436" t="s">
        <v>158</v>
      </c>
    </row>
    <row r="2" spans="1:15">
      <c r="A2" s="437">
        <v>40208</v>
      </c>
      <c r="B2" s="438">
        <v>0.75</v>
      </c>
      <c r="C2" s="437">
        <v>40209</v>
      </c>
      <c r="D2" s="438">
        <v>0.25</v>
      </c>
      <c r="E2" s="54">
        <v>23</v>
      </c>
      <c r="F2" s="54"/>
      <c r="G2" s="54"/>
      <c r="H2" s="54">
        <v>0</v>
      </c>
      <c r="J2" s="446">
        <v>40209</v>
      </c>
      <c r="K2" s="447">
        <v>104.81012658227849</v>
      </c>
    </row>
    <row r="3" spans="1:15">
      <c r="A3" s="437">
        <v>40209</v>
      </c>
      <c r="B3" s="438">
        <v>0.75</v>
      </c>
      <c r="C3" s="437">
        <v>40210</v>
      </c>
      <c r="D3" s="438">
        <v>0.25</v>
      </c>
      <c r="E3" s="54">
        <v>17</v>
      </c>
      <c r="F3" s="54">
        <v>8</v>
      </c>
      <c r="G3" s="54">
        <v>1</v>
      </c>
      <c r="H3" s="54">
        <v>0</v>
      </c>
      <c r="J3" s="446">
        <v>40210</v>
      </c>
      <c r="K3" s="447">
        <v>80</v>
      </c>
    </row>
    <row r="4" spans="1:15">
      <c r="A4" s="437">
        <v>40210</v>
      </c>
      <c r="B4" s="438">
        <v>0.75</v>
      </c>
      <c r="C4" s="437">
        <v>40211</v>
      </c>
      <c r="D4" s="438">
        <v>0.25</v>
      </c>
      <c r="E4" s="54">
        <v>37</v>
      </c>
      <c r="F4" s="54">
        <v>5</v>
      </c>
      <c r="G4" s="54">
        <v>1</v>
      </c>
      <c r="H4" s="54">
        <v>0</v>
      </c>
      <c r="J4" s="446">
        <v>40211</v>
      </c>
      <c r="K4" s="447">
        <v>113</v>
      </c>
    </row>
    <row r="5" spans="1:15">
      <c r="A5" s="437">
        <v>40211</v>
      </c>
      <c r="B5" s="438">
        <v>0.75</v>
      </c>
      <c r="C5" s="437">
        <v>40212</v>
      </c>
      <c r="D5" s="438">
        <v>0.25</v>
      </c>
      <c r="E5" s="54">
        <v>49</v>
      </c>
      <c r="F5" s="54">
        <v>24</v>
      </c>
      <c r="G5" s="54">
        <v>8</v>
      </c>
      <c r="H5" s="54">
        <v>0</v>
      </c>
      <c r="J5" s="446">
        <v>40212</v>
      </c>
      <c r="K5" s="447">
        <v>137.88888888888889</v>
      </c>
    </row>
    <row r="6" spans="1:15">
      <c r="A6" s="437">
        <v>40212</v>
      </c>
      <c r="B6" s="438">
        <v>0.75</v>
      </c>
      <c r="C6" s="437">
        <v>40213</v>
      </c>
      <c r="D6" s="438">
        <v>0.25</v>
      </c>
      <c r="E6" s="54">
        <v>140</v>
      </c>
      <c r="F6" s="54">
        <v>31</v>
      </c>
      <c r="G6" s="54">
        <v>5</v>
      </c>
      <c r="H6" s="54">
        <v>0</v>
      </c>
      <c r="J6" s="446">
        <v>40213</v>
      </c>
      <c r="K6" s="447">
        <v>751</v>
      </c>
    </row>
    <row r="7" spans="1:15">
      <c r="A7" s="437">
        <v>40213</v>
      </c>
      <c r="B7" s="438">
        <v>0.75</v>
      </c>
      <c r="C7" s="437">
        <v>40214</v>
      </c>
      <c r="D7" s="438">
        <v>0.25</v>
      </c>
      <c r="E7" s="54">
        <v>81</v>
      </c>
      <c r="F7" s="54">
        <v>87</v>
      </c>
      <c r="G7" s="54">
        <v>11</v>
      </c>
      <c r="H7" s="54">
        <v>0</v>
      </c>
      <c r="J7" s="446">
        <v>40214</v>
      </c>
      <c r="K7" s="447">
        <v>600.33333333333337</v>
      </c>
    </row>
    <row r="8" spans="1:15">
      <c r="A8" s="437">
        <v>40214</v>
      </c>
      <c r="B8" s="438">
        <v>0.75</v>
      </c>
      <c r="C8" s="437">
        <v>40215</v>
      </c>
      <c r="D8" s="438">
        <v>0.25</v>
      </c>
      <c r="E8" s="54">
        <v>144</v>
      </c>
      <c r="F8" s="54">
        <v>68</v>
      </c>
      <c r="G8" s="54">
        <v>14</v>
      </c>
      <c r="H8" s="54">
        <v>0</v>
      </c>
      <c r="J8" s="446">
        <v>40215</v>
      </c>
      <c r="K8" s="447">
        <v>666</v>
      </c>
    </row>
    <row r="9" spans="1:15">
      <c r="A9" s="437">
        <v>40215</v>
      </c>
      <c r="B9" s="438">
        <v>0.75</v>
      </c>
      <c r="C9" s="437">
        <v>40216</v>
      </c>
      <c r="D9" s="438">
        <v>0.25</v>
      </c>
      <c r="E9" s="54">
        <v>230</v>
      </c>
      <c r="F9" s="54">
        <v>107</v>
      </c>
      <c r="G9" s="54">
        <v>22</v>
      </c>
      <c r="H9" s="54">
        <v>0</v>
      </c>
      <c r="J9" s="446">
        <v>40216</v>
      </c>
      <c r="K9" s="447">
        <v>1083.695652173913</v>
      </c>
    </row>
    <row r="10" spans="1:15">
      <c r="A10" s="437">
        <v>40216</v>
      </c>
      <c r="B10" s="438">
        <v>0.75</v>
      </c>
      <c r="C10" s="437">
        <v>40217</v>
      </c>
      <c r="D10" s="438">
        <v>0.25</v>
      </c>
      <c r="E10" s="54">
        <v>41</v>
      </c>
      <c r="F10" s="54">
        <v>105</v>
      </c>
      <c r="G10" s="54">
        <v>24</v>
      </c>
      <c r="H10" s="54">
        <v>0</v>
      </c>
      <c r="J10" s="446">
        <v>40217</v>
      </c>
      <c r="K10" s="447">
        <v>177.08</v>
      </c>
    </row>
    <row r="11" spans="1:15">
      <c r="A11" s="437">
        <v>40217</v>
      </c>
      <c r="B11" s="438">
        <v>0.75</v>
      </c>
      <c r="C11" s="437">
        <v>40218</v>
      </c>
      <c r="D11" s="438">
        <v>0.25</v>
      </c>
      <c r="E11" s="54">
        <v>63</v>
      </c>
      <c r="F11" s="54">
        <v>25</v>
      </c>
      <c r="G11" s="54">
        <v>13</v>
      </c>
      <c r="H11" s="54">
        <v>0</v>
      </c>
      <c r="J11" s="446">
        <v>40218</v>
      </c>
      <c r="K11" s="447">
        <v>117.85714285714286</v>
      </c>
    </row>
    <row r="12" spans="1:15">
      <c r="A12" s="437">
        <v>40218</v>
      </c>
      <c r="B12" s="438">
        <v>0.75</v>
      </c>
      <c r="C12" s="437">
        <v>40219</v>
      </c>
      <c r="D12" s="438">
        <v>0.25</v>
      </c>
      <c r="E12" s="54">
        <v>87</v>
      </c>
      <c r="F12" s="54">
        <v>45</v>
      </c>
      <c r="G12" s="54">
        <v>10</v>
      </c>
      <c r="H12" s="54">
        <v>0</v>
      </c>
      <c r="J12" s="446">
        <v>40219</v>
      </c>
      <c r="K12" s="447">
        <v>367</v>
      </c>
    </row>
    <row r="13" spans="1:15">
      <c r="A13" s="437">
        <v>40219</v>
      </c>
      <c r="B13" s="438">
        <v>0.75</v>
      </c>
      <c r="C13" s="437">
        <v>40220</v>
      </c>
      <c r="D13" s="438">
        <v>0.25</v>
      </c>
      <c r="E13" s="54">
        <v>130</v>
      </c>
      <c r="F13" s="54">
        <v>50</v>
      </c>
      <c r="G13" s="54">
        <v>9</v>
      </c>
      <c r="H13" s="54">
        <v>0</v>
      </c>
      <c r="J13" s="446">
        <v>40220</v>
      </c>
      <c r="K13" s="447">
        <v>667.1</v>
      </c>
    </row>
    <row r="14" spans="1:15">
      <c r="A14" s="437">
        <v>40220</v>
      </c>
      <c r="B14" s="438">
        <v>0.75</v>
      </c>
      <c r="C14" s="437">
        <v>40221</v>
      </c>
      <c r="D14" s="438">
        <v>0.25</v>
      </c>
      <c r="E14" s="54">
        <v>82</v>
      </c>
      <c r="F14" s="54">
        <v>80</v>
      </c>
      <c r="G14" s="54">
        <v>7</v>
      </c>
      <c r="H14" s="54">
        <v>0</v>
      </c>
      <c r="J14" s="446">
        <v>40221</v>
      </c>
      <c r="K14" s="447">
        <v>839.375</v>
      </c>
    </row>
    <row r="15" spans="1:15">
      <c r="A15" s="437">
        <v>40221</v>
      </c>
      <c r="B15" s="438">
        <v>0.75</v>
      </c>
      <c r="C15" s="437">
        <v>40222</v>
      </c>
      <c r="D15" s="438">
        <v>0.25</v>
      </c>
      <c r="E15" s="54">
        <v>105</v>
      </c>
      <c r="F15" s="54">
        <v>67</v>
      </c>
      <c r="G15" s="54">
        <v>8</v>
      </c>
      <c r="H15" s="54">
        <v>0</v>
      </c>
      <c r="J15" s="446">
        <v>40222</v>
      </c>
      <c r="K15" s="447">
        <v>799.88888888888891</v>
      </c>
    </row>
    <row r="16" spans="1:15">
      <c r="A16" s="437">
        <v>40222</v>
      </c>
      <c r="B16" s="438">
        <v>0.75</v>
      </c>
      <c r="C16" s="437">
        <v>40223</v>
      </c>
      <c r="D16" s="438">
        <v>0.25</v>
      </c>
      <c r="E16" s="54">
        <v>83</v>
      </c>
      <c r="F16" s="54">
        <v>87</v>
      </c>
      <c r="G16" s="54">
        <v>6</v>
      </c>
      <c r="H16" s="54">
        <v>0</v>
      </c>
      <c r="J16" s="446">
        <v>40223</v>
      </c>
      <c r="K16" s="447">
        <v>1055</v>
      </c>
    </row>
    <row r="17" spans="1:11">
      <c r="A17" s="437">
        <v>40223</v>
      </c>
      <c r="B17" s="438">
        <v>0.75</v>
      </c>
      <c r="C17" s="437">
        <v>40224</v>
      </c>
      <c r="D17" s="438">
        <v>0.25</v>
      </c>
      <c r="E17" s="54">
        <v>73</v>
      </c>
      <c r="F17" s="54">
        <v>50</v>
      </c>
      <c r="G17" s="54">
        <v>5</v>
      </c>
      <c r="H17" s="54">
        <v>0</v>
      </c>
      <c r="J17" s="446">
        <v>40224</v>
      </c>
      <c r="K17" s="447">
        <v>628</v>
      </c>
    </row>
    <row r="18" spans="1:11">
      <c r="A18" s="437">
        <v>40224</v>
      </c>
      <c r="B18" s="438">
        <v>0.75</v>
      </c>
      <c r="C18" s="437">
        <v>40225</v>
      </c>
      <c r="D18" s="438">
        <v>0.25</v>
      </c>
      <c r="E18" s="54">
        <v>39</v>
      </c>
      <c r="F18" s="54">
        <v>69</v>
      </c>
      <c r="G18" s="54">
        <v>5</v>
      </c>
      <c r="H18" s="54">
        <v>1</v>
      </c>
      <c r="J18" s="446">
        <v>40225</v>
      </c>
      <c r="K18" s="447">
        <v>465.66666666666669</v>
      </c>
    </row>
    <row r="19" spans="1:11">
      <c r="A19" s="437">
        <v>40225</v>
      </c>
      <c r="B19" s="438">
        <v>0.75</v>
      </c>
      <c r="C19" s="437">
        <v>40226</v>
      </c>
      <c r="D19" s="438">
        <v>0.25</v>
      </c>
      <c r="E19" s="54">
        <v>235</v>
      </c>
      <c r="F19" s="54">
        <v>33</v>
      </c>
      <c r="G19" s="54">
        <v>4</v>
      </c>
      <c r="H19" s="54">
        <v>0</v>
      </c>
      <c r="J19" s="446">
        <v>40226</v>
      </c>
      <c r="K19" s="447">
        <v>1603.8</v>
      </c>
    </row>
    <row r="20" spans="1:11">
      <c r="A20" s="437">
        <v>40226</v>
      </c>
      <c r="B20" s="438">
        <v>0.75</v>
      </c>
      <c r="C20" s="437">
        <v>40227</v>
      </c>
      <c r="D20" s="438">
        <v>0.25</v>
      </c>
      <c r="E20" s="54">
        <v>83</v>
      </c>
      <c r="F20" s="54">
        <v>102</v>
      </c>
      <c r="G20" s="54">
        <v>11</v>
      </c>
      <c r="H20" s="54">
        <v>1</v>
      </c>
      <c r="J20" s="446">
        <v>40227</v>
      </c>
      <c r="K20" s="447">
        <v>720</v>
      </c>
    </row>
    <row r="21" spans="1:11">
      <c r="A21" s="437">
        <v>40227</v>
      </c>
      <c r="B21" s="438">
        <v>0.75</v>
      </c>
      <c r="C21" s="437">
        <v>40228</v>
      </c>
      <c r="D21" s="438">
        <v>0.25</v>
      </c>
      <c r="E21" s="54">
        <v>74</v>
      </c>
      <c r="F21" s="54">
        <v>52</v>
      </c>
      <c r="G21" s="54">
        <v>14</v>
      </c>
      <c r="H21" s="54">
        <v>0</v>
      </c>
      <c r="J21" s="446">
        <v>40228</v>
      </c>
      <c r="K21" s="447">
        <v>264</v>
      </c>
    </row>
    <row r="22" spans="1:11">
      <c r="A22" s="437">
        <v>40228</v>
      </c>
      <c r="B22" s="438">
        <v>0.75</v>
      </c>
      <c r="C22" s="437">
        <v>40229</v>
      </c>
      <c r="D22" s="438">
        <v>0.25</v>
      </c>
      <c r="E22" s="54">
        <v>116</v>
      </c>
      <c r="F22" s="54">
        <v>58</v>
      </c>
      <c r="G22" s="54">
        <v>10</v>
      </c>
      <c r="H22" s="54">
        <v>0</v>
      </c>
      <c r="J22" s="446">
        <v>40229</v>
      </c>
      <c r="K22" s="447">
        <v>626.5454545454545</v>
      </c>
    </row>
    <row r="23" spans="1:11">
      <c r="A23" s="437">
        <v>40229</v>
      </c>
      <c r="B23" s="438">
        <v>0.75</v>
      </c>
      <c r="C23" s="437">
        <v>40230</v>
      </c>
      <c r="D23" s="438">
        <v>0.25</v>
      </c>
      <c r="E23" s="54">
        <v>98</v>
      </c>
      <c r="F23" s="54">
        <v>78</v>
      </c>
      <c r="G23" s="54">
        <v>34</v>
      </c>
      <c r="H23" s="54">
        <v>0</v>
      </c>
      <c r="J23" s="446">
        <v>40230</v>
      </c>
      <c r="K23" s="447">
        <v>222.45714285714286</v>
      </c>
    </row>
    <row r="24" spans="1:11">
      <c r="A24" s="437">
        <v>40230</v>
      </c>
      <c r="B24" s="438">
        <v>0.75</v>
      </c>
      <c r="C24" s="437">
        <v>40231</v>
      </c>
      <c r="D24" s="438">
        <v>0.25</v>
      </c>
      <c r="E24" s="54">
        <v>92</v>
      </c>
      <c r="F24" s="54">
        <v>71</v>
      </c>
      <c r="G24" s="54">
        <v>34</v>
      </c>
      <c r="H24" s="54">
        <v>0</v>
      </c>
      <c r="J24" s="446">
        <v>40231</v>
      </c>
      <c r="K24" s="447">
        <v>190.31428571428572</v>
      </c>
    </row>
    <row r="25" spans="1:11">
      <c r="A25" s="437">
        <v>40231</v>
      </c>
      <c r="B25" s="438">
        <v>0.75</v>
      </c>
      <c r="C25" s="437">
        <v>40232</v>
      </c>
      <c r="D25" s="438">
        <v>0.25</v>
      </c>
      <c r="E25" s="54">
        <v>162</v>
      </c>
      <c r="F25" s="54">
        <v>75</v>
      </c>
      <c r="G25" s="54">
        <v>23</v>
      </c>
      <c r="H25" s="54">
        <v>0</v>
      </c>
      <c r="J25" s="446">
        <v>40232</v>
      </c>
      <c r="K25" s="447">
        <v>515.16666666666663</v>
      </c>
    </row>
    <row r="26" spans="1:11">
      <c r="A26" s="437">
        <v>40232</v>
      </c>
      <c r="B26" s="438">
        <v>0.75</v>
      </c>
      <c r="C26" s="437">
        <v>40233</v>
      </c>
      <c r="D26" s="438">
        <v>0.25</v>
      </c>
      <c r="E26" s="54">
        <v>228</v>
      </c>
      <c r="F26" s="54">
        <v>97</v>
      </c>
      <c r="G26" s="54">
        <v>31</v>
      </c>
      <c r="H26" s="54">
        <v>2</v>
      </c>
      <c r="J26" s="446">
        <v>40233</v>
      </c>
      <c r="K26" s="447">
        <v>700.3125</v>
      </c>
    </row>
    <row r="27" spans="1:11">
      <c r="A27" s="437">
        <v>40233</v>
      </c>
      <c r="B27" s="438">
        <v>0.75</v>
      </c>
      <c r="C27" s="437">
        <v>40234</v>
      </c>
      <c r="D27" s="438">
        <v>0.25</v>
      </c>
      <c r="E27" s="54">
        <v>122</v>
      </c>
      <c r="F27" s="54">
        <v>121</v>
      </c>
      <c r="G27" s="54">
        <v>56</v>
      </c>
      <c r="H27" s="54">
        <v>1</v>
      </c>
      <c r="J27" s="446">
        <v>40234</v>
      </c>
      <c r="K27" s="447">
        <v>262.26315789473682</v>
      </c>
    </row>
    <row r="28" spans="1:11">
      <c r="A28" s="437">
        <v>40234</v>
      </c>
      <c r="B28" s="438">
        <v>0.75</v>
      </c>
      <c r="C28" s="437">
        <v>40235</v>
      </c>
      <c r="D28" s="438">
        <v>0.25</v>
      </c>
      <c r="E28" s="54">
        <v>92</v>
      </c>
      <c r="F28" s="54">
        <v>100</v>
      </c>
      <c r="G28" s="54">
        <v>13</v>
      </c>
      <c r="H28" s="54">
        <v>0</v>
      </c>
      <c r="J28" s="446">
        <v>40235</v>
      </c>
      <c r="K28" s="447">
        <v>669.92857142857144</v>
      </c>
    </row>
    <row r="29" spans="1:11">
      <c r="A29" s="437">
        <v>40235</v>
      </c>
      <c r="B29" s="438">
        <v>0.75</v>
      </c>
      <c r="C29" s="437">
        <v>40236</v>
      </c>
      <c r="D29" s="438">
        <v>0.25</v>
      </c>
      <c r="E29" s="54">
        <v>365</v>
      </c>
      <c r="F29" s="54">
        <v>72</v>
      </c>
      <c r="G29" s="54">
        <v>18</v>
      </c>
      <c r="H29" s="54">
        <v>1</v>
      </c>
      <c r="J29" s="446">
        <v>40236</v>
      </c>
      <c r="K29" s="447">
        <v>1405.2105263157894</v>
      </c>
    </row>
    <row r="30" spans="1:11">
      <c r="A30" s="437">
        <v>40236</v>
      </c>
      <c r="B30" s="438">
        <v>0.75</v>
      </c>
      <c r="C30" s="437">
        <v>40237</v>
      </c>
      <c r="D30" s="438">
        <v>0.25</v>
      </c>
      <c r="E30" s="54">
        <v>238</v>
      </c>
      <c r="F30" s="54">
        <v>105</v>
      </c>
      <c r="G30" s="54">
        <v>17</v>
      </c>
      <c r="H30" s="54">
        <v>0</v>
      </c>
      <c r="J30" s="446">
        <v>40237</v>
      </c>
      <c r="K30" s="447">
        <v>1406.4444444444443</v>
      </c>
    </row>
    <row r="31" spans="1:11">
      <c r="A31" s="439">
        <v>40237</v>
      </c>
      <c r="B31" s="440">
        <v>0.25069444444444444</v>
      </c>
      <c r="C31" s="439">
        <v>40237</v>
      </c>
      <c r="D31" s="440">
        <v>0.74930555555555556</v>
      </c>
      <c r="E31" s="441">
        <v>6</v>
      </c>
      <c r="F31" s="441"/>
      <c r="G31" s="441"/>
      <c r="H31" s="441"/>
      <c r="J31" s="446">
        <v>40238</v>
      </c>
      <c r="K31" s="447">
        <v>1879.8695652173913</v>
      </c>
    </row>
    <row r="32" spans="1:11">
      <c r="A32" s="437">
        <v>40237</v>
      </c>
      <c r="B32" s="438">
        <v>0.75</v>
      </c>
      <c r="C32" s="437">
        <v>40238</v>
      </c>
      <c r="D32" s="438">
        <v>0.25</v>
      </c>
      <c r="E32" s="54">
        <v>419</v>
      </c>
      <c r="F32" s="54">
        <v>102</v>
      </c>
      <c r="G32" s="54">
        <v>22</v>
      </c>
      <c r="H32" s="54">
        <v>0</v>
      </c>
      <c r="J32" s="446">
        <v>40239</v>
      </c>
      <c r="K32" s="447">
        <v>3848.8823529411766</v>
      </c>
    </row>
    <row r="33" spans="1:11">
      <c r="A33" s="437">
        <v>40238</v>
      </c>
      <c r="B33" s="438">
        <v>0.75</v>
      </c>
      <c r="C33" s="437">
        <v>40239</v>
      </c>
      <c r="D33" s="438">
        <v>0.25</v>
      </c>
      <c r="E33" s="54">
        <v>647</v>
      </c>
      <c r="F33" s="54">
        <v>100</v>
      </c>
      <c r="G33" s="54">
        <v>16</v>
      </c>
      <c r="H33" s="54">
        <v>2</v>
      </c>
      <c r="J33" s="446">
        <v>40240</v>
      </c>
      <c r="K33" s="447">
        <v>2611.8260869565215</v>
      </c>
    </row>
    <row r="34" spans="1:11">
      <c r="A34" s="437">
        <v>40239</v>
      </c>
      <c r="B34" s="438">
        <v>0.75</v>
      </c>
      <c r="C34" s="437">
        <v>40240</v>
      </c>
      <c r="D34" s="438">
        <v>0.25</v>
      </c>
      <c r="E34" s="54">
        <v>594</v>
      </c>
      <c r="F34" s="54">
        <v>100</v>
      </c>
      <c r="G34" s="54">
        <v>22</v>
      </c>
      <c r="H34" s="54">
        <v>0</v>
      </c>
      <c r="J34" s="446">
        <v>40241</v>
      </c>
      <c r="K34" s="447">
        <v>1336.4848484848485</v>
      </c>
    </row>
    <row r="35" spans="1:11">
      <c r="A35" s="437">
        <v>40240</v>
      </c>
      <c r="B35" s="438">
        <v>0.75</v>
      </c>
      <c r="C35" s="437">
        <v>40241</v>
      </c>
      <c r="D35" s="438">
        <v>0.25</v>
      </c>
      <c r="E35" s="54">
        <v>436</v>
      </c>
      <c r="F35" s="54">
        <v>100</v>
      </c>
      <c r="G35" s="54">
        <v>32</v>
      </c>
      <c r="H35" s="54">
        <v>1</v>
      </c>
      <c r="J35" s="446">
        <v>40242</v>
      </c>
      <c r="K35" s="447">
        <v>964.97435897435901</v>
      </c>
    </row>
    <row r="36" spans="1:11">
      <c r="A36" s="437">
        <v>40241</v>
      </c>
      <c r="B36" s="438">
        <v>0.75</v>
      </c>
      <c r="C36" s="437">
        <v>40242</v>
      </c>
      <c r="D36" s="438">
        <v>0.25</v>
      </c>
      <c r="E36" s="54">
        <v>372</v>
      </c>
      <c r="F36" s="54">
        <v>100</v>
      </c>
      <c r="G36" s="54">
        <v>38</v>
      </c>
      <c r="H36" s="54">
        <v>1</v>
      </c>
      <c r="J36" s="446">
        <v>40243</v>
      </c>
      <c r="K36" s="447">
        <v>2341.2380952380954</v>
      </c>
    </row>
    <row r="37" spans="1:11">
      <c r="A37" s="437">
        <v>40242</v>
      </c>
      <c r="B37" s="438">
        <v>0.75</v>
      </c>
      <c r="C37" s="437">
        <v>40243</v>
      </c>
      <c r="D37" s="438">
        <v>0.25</v>
      </c>
      <c r="E37" s="54">
        <v>486</v>
      </c>
      <c r="F37" s="54">
        <v>100</v>
      </c>
      <c r="G37" s="54">
        <v>20</v>
      </c>
      <c r="H37" s="54">
        <v>1</v>
      </c>
      <c r="J37" s="446">
        <v>40244</v>
      </c>
      <c r="K37" s="447">
        <v>1598.1428571428571</v>
      </c>
    </row>
    <row r="38" spans="1:11">
      <c r="A38" s="437">
        <v>40243</v>
      </c>
      <c r="B38" s="438">
        <v>0.75</v>
      </c>
      <c r="C38" s="437">
        <v>40244</v>
      </c>
      <c r="D38" s="438">
        <v>0.25</v>
      </c>
      <c r="E38" s="54">
        <v>578</v>
      </c>
      <c r="F38" s="54">
        <v>115</v>
      </c>
      <c r="G38" s="54">
        <v>41</v>
      </c>
      <c r="H38" s="54">
        <v>0</v>
      </c>
      <c r="J38" s="446">
        <v>40245</v>
      </c>
      <c r="K38" s="447">
        <v>761.72413793103453</v>
      </c>
    </row>
    <row r="39" spans="1:11">
      <c r="A39" s="437">
        <v>40244</v>
      </c>
      <c r="B39" s="438">
        <v>0.75</v>
      </c>
      <c r="C39" s="437">
        <v>40245</v>
      </c>
      <c r="D39" s="438">
        <v>0.25</v>
      </c>
      <c r="E39" s="54">
        <v>218</v>
      </c>
      <c r="F39" s="54">
        <v>100</v>
      </c>
      <c r="G39" s="54">
        <v>28</v>
      </c>
      <c r="H39" s="54">
        <v>0</v>
      </c>
      <c r="J39" s="446">
        <v>40246</v>
      </c>
      <c r="K39" s="447">
        <v>572.0204081632653</v>
      </c>
    </row>
    <row r="40" spans="1:11">
      <c r="A40" s="437">
        <v>40245</v>
      </c>
      <c r="B40" s="438">
        <v>0.75</v>
      </c>
      <c r="C40" s="437">
        <v>40246</v>
      </c>
      <c r="D40" s="438">
        <v>0.25</v>
      </c>
      <c r="E40" s="54">
        <v>277</v>
      </c>
      <c r="F40" s="54">
        <v>100</v>
      </c>
      <c r="G40" s="54">
        <v>48</v>
      </c>
      <c r="H40" s="54">
        <v>0</v>
      </c>
      <c r="J40" s="446">
        <v>40247</v>
      </c>
      <c r="K40" s="447">
        <v>1636.7</v>
      </c>
    </row>
    <row r="41" spans="1:11">
      <c r="A41" s="437">
        <v>40246</v>
      </c>
      <c r="B41" s="438">
        <v>0.75</v>
      </c>
      <c r="C41" s="437">
        <v>40247</v>
      </c>
      <c r="D41" s="438">
        <v>0.25</v>
      </c>
      <c r="E41" s="54">
        <v>476</v>
      </c>
      <c r="F41" s="54">
        <v>102</v>
      </c>
      <c r="G41" s="54">
        <v>29</v>
      </c>
      <c r="H41" s="54">
        <v>0</v>
      </c>
      <c r="J41" s="446">
        <v>40248</v>
      </c>
      <c r="K41" s="447">
        <v>1530.8333333333333</v>
      </c>
    </row>
    <row r="42" spans="1:11">
      <c r="A42" s="437">
        <v>40247</v>
      </c>
      <c r="B42" s="438">
        <v>0.75</v>
      </c>
      <c r="C42" s="437">
        <v>40248</v>
      </c>
      <c r="D42" s="438">
        <v>0.25</v>
      </c>
      <c r="E42" s="54">
        <v>727</v>
      </c>
      <c r="F42" s="54">
        <v>100</v>
      </c>
      <c r="G42" s="54">
        <v>47</v>
      </c>
      <c r="H42" s="54">
        <v>0</v>
      </c>
      <c r="J42" s="446">
        <v>40249</v>
      </c>
      <c r="K42" s="447">
        <v>3162.1363636363635</v>
      </c>
    </row>
    <row r="43" spans="1:11">
      <c r="A43" s="437">
        <v>40248</v>
      </c>
      <c r="B43" s="438">
        <v>0.75</v>
      </c>
      <c r="C43" s="437">
        <v>40249</v>
      </c>
      <c r="D43" s="438">
        <v>0.25</v>
      </c>
      <c r="E43" s="54">
        <v>688</v>
      </c>
      <c r="F43" s="54">
        <v>100</v>
      </c>
      <c r="G43" s="54">
        <v>21</v>
      </c>
      <c r="H43" s="54">
        <v>0</v>
      </c>
      <c r="J43" s="446">
        <v>40250</v>
      </c>
      <c r="K43" s="447">
        <v>1362.5</v>
      </c>
    </row>
    <row r="44" spans="1:11">
      <c r="A44" s="437">
        <v>40249</v>
      </c>
      <c r="B44" s="438">
        <v>0.75</v>
      </c>
      <c r="C44" s="437">
        <v>40250</v>
      </c>
      <c r="D44" s="438">
        <v>0.25</v>
      </c>
      <c r="E44" s="54">
        <v>404</v>
      </c>
      <c r="F44" s="54">
        <v>100</v>
      </c>
      <c r="G44" s="54">
        <v>29</v>
      </c>
      <c r="H44" s="54">
        <v>0</v>
      </c>
      <c r="J44" s="446">
        <v>40251</v>
      </c>
      <c r="K44" s="447">
        <v>1889.9230769230769</v>
      </c>
    </row>
    <row r="45" spans="1:11">
      <c r="A45" s="437">
        <v>40250</v>
      </c>
      <c r="B45" s="438">
        <v>0.75</v>
      </c>
      <c r="C45" s="437">
        <v>40251</v>
      </c>
      <c r="D45" s="438">
        <v>0.25</v>
      </c>
      <c r="E45" s="54">
        <v>722</v>
      </c>
      <c r="F45" s="54">
        <v>101</v>
      </c>
      <c r="G45" s="54">
        <v>38</v>
      </c>
      <c r="H45" s="54">
        <v>0</v>
      </c>
      <c r="J45" s="446">
        <v>40252</v>
      </c>
      <c r="K45" s="447">
        <v>4385.4137931034484</v>
      </c>
    </row>
    <row r="46" spans="1:11">
      <c r="A46" s="437">
        <v>40251</v>
      </c>
      <c r="B46" s="438">
        <v>0.75</v>
      </c>
      <c r="C46" s="437">
        <v>40252</v>
      </c>
      <c r="D46" s="438">
        <v>0.25</v>
      </c>
      <c r="E46" s="54">
        <v>1145</v>
      </c>
      <c r="F46" s="54">
        <v>110</v>
      </c>
      <c r="G46" s="54">
        <v>28</v>
      </c>
      <c r="H46" s="54">
        <v>0</v>
      </c>
      <c r="J46" s="446">
        <v>40253</v>
      </c>
      <c r="K46" s="447">
        <v>5007.681818181818</v>
      </c>
    </row>
    <row r="47" spans="1:11">
      <c r="A47" s="437">
        <v>40252</v>
      </c>
      <c r="B47" s="438">
        <v>0.75</v>
      </c>
      <c r="C47" s="437">
        <v>40253</v>
      </c>
      <c r="D47" s="438">
        <v>0.25</v>
      </c>
      <c r="E47" s="54">
        <v>1090</v>
      </c>
      <c r="F47" s="54">
        <v>100</v>
      </c>
      <c r="G47" s="54">
        <v>21</v>
      </c>
      <c r="H47" s="54">
        <v>1</v>
      </c>
      <c r="J47" s="446">
        <v>40254</v>
      </c>
      <c r="K47" s="447">
        <v>3401.9230769230771</v>
      </c>
    </row>
    <row r="48" spans="1:11">
      <c r="A48" s="437">
        <v>40253</v>
      </c>
      <c r="B48" s="438">
        <v>0.75</v>
      </c>
      <c r="C48" s="437">
        <v>40254</v>
      </c>
      <c r="D48" s="438">
        <v>0.25</v>
      </c>
      <c r="E48" s="54">
        <v>875</v>
      </c>
      <c r="F48" s="54">
        <v>100</v>
      </c>
      <c r="G48" s="54">
        <v>25</v>
      </c>
      <c r="H48" s="54">
        <v>0</v>
      </c>
      <c r="J48" s="446">
        <v>40255</v>
      </c>
      <c r="K48" s="447">
        <v>2347.25</v>
      </c>
    </row>
    <row r="49" spans="1:11">
      <c r="A49" s="437">
        <v>40254</v>
      </c>
      <c r="B49" s="438">
        <v>0.75</v>
      </c>
      <c r="C49" s="437">
        <v>40255</v>
      </c>
      <c r="D49" s="438">
        <v>0.25</v>
      </c>
      <c r="E49" s="54">
        <v>1022</v>
      </c>
      <c r="F49" s="54">
        <v>100</v>
      </c>
      <c r="G49" s="54">
        <v>43</v>
      </c>
      <c r="H49" s="54">
        <v>0</v>
      </c>
      <c r="J49" s="446">
        <v>40256</v>
      </c>
      <c r="K49" s="447">
        <v>2770.5588235294117</v>
      </c>
    </row>
    <row r="50" spans="1:11">
      <c r="A50" s="437">
        <v>40255</v>
      </c>
      <c r="B50" s="438">
        <v>0.75</v>
      </c>
      <c r="C50" s="437">
        <v>40256</v>
      </c>
      <c r="D50" s="438">
        <v>0.25</v>
      </c>
      <c r="E50" s="54">
        <v>932</v>
      </c>
      <c r="F50" s="54">
        <v>100</v>
      </c>
      <c r="G50" s="54">
        <v>33</v>
      </c>
      <c r="H50" s="54">
        <v>2</v>
      </c>
      <c r="J50" s="446">
        <v>40257</v>
      </c>
      <c r="K50" s="447">
        <v>4309.5357142857147</v>
      </c>
    </row>
    <row r="51" spans="1:11">
      <c r="A51" s="437">
        <v>40256</v>
      </c>
      <c r="B51" s="438">
        <v>0.75</v>
      </c>
      <c r="C51" s="437">
        <v>40257</v>
      </c>
      <c r="D51" s="438">
        <v>0.25</v>
      </c>
      <c r="E51" s="54">
        <v>1194</v>
      </c>
      <c r="F51" s="54">
        <v>100</v>
      </c>
      <c r="G51" s="54">
        <v>27</v>
      </c>
      <c r="H51" s="54">
        <v>1</v>
      </c>
      <c r="J51" s="446">
        <v>40258</v>
      </c>
      <c r="K51" s="447">
        <v>5058.6451612903229</v>
      </c>
    </row>
    <row r="52" spans="1:11">
      <c r="A52" s="437">
        <v>40257</v>
      </c>
      <c r="B52" s="438">
        <v>0.75</v>
      </c>
      <c r="C52" s="437">
        <v>40258</v>
      </c>
      <c r="D52" s="438">
        <v>0.25</v>
      </c>
      <c r="E52" s="54">
        <v>1616</v>
      </c>
      <c r="F52" s="54">
        <v>96</v>
      </c>
      <c r="G52" s="54">
        <v>30</v>
      </c>
      <c r="H52" s="54">
        <v>2</v>
      </c>
      <c r="J52" s="446">
        <v>40259</v>
      </c>
      <c r="K52" s="447">
        <v>2810.9347826086955</v>
      </c>
    </row>
    <row r="53" spans="1:11">
      <c r="A53" s="437">
        <v>40258</v>
      </c>
      <c r="B53" s="438">
        <v>0.75</v>
      </c>
      <c r="C53" s="437">
        <v>40259</v>
      </c>
      <c r="D53" s="438">
        <v>0.25</v>
      </c>
      <c r="E53" s="54">
        <v>1068</v>
      </c>
      <c r="F53" s="54">
        <v>120</v>
      </c>
      <c r="G53" s="54">
        <v>45</v>
      </c>
      <c r="H53" s="54">
        <v>1</v>
      </c>
      <c r="J53" s="446">
        <v>40260</v>
      </c>
      <c r="K53" s="447">
        <v>1851.4318181818182</v>
      </c>
    </row>
    <row r="54" spans="1:11">
      <c r="A54" s="437">
        <v>40259</v>
      </c>
      <c r="B54" s="438">
        <v>0.75</v>
      </c>
      <c r="C54" s="437">
        <v>40260</v>
      </c>
      <c r="D54" s="438">
        <v>0.25</v>
      </c>
      <c r="E54" s="54">
        <v>806</v>
      </c>
      <c r="F54" s="54">
        <v>100</v>
      </c>
      <c r="G54" s="54">
        <v>43</v>
      </c>
      <c r="H54" s="54">
        <v>0</v>
      </c>
      <c r="J54" s="446">
        <v>40261</v>
      </c>
      <c r="K54" s="447">
        <v>2130.8214285714284</v>
      </c>
    </row>
    <row r="55" spans="1:11">
      <c r="A55" s="437">
        <v>40260</v>
      </c>
      <c r="B55" s="438">
        <v>0.75</v>
      </c>
      <c r="C55" s="437">
        <v>40261</v>
      </c>
      <c r="D55" s="438">
        <v>0.25</v>
      </c>
      <c r="E55" s="54">
        <v>1181</v>
      </c>
      <c r="F55" s="54">
        <v>100</v>
      </c>
      <c r="G55" s="54">
        <v>55</v>
      </c>
      <c r="H55" s="54">
        <v>0</v>
      </c>
      <c r="J55" s="446">
        <v>40262</v>
      </c>
      <c r="K55" s="447">
        <v>3848.3684210526317</v>
      </c>
    </row>
    <row r="56" spans="1:11">
      <c r="A56" s="439">
        <v>40261</v>
      </c>
      <c r="B56" s="440">
        <v>0.25069444444444444</v>
      </c>
      <c r="C56" s="439">
        <v>40261</v>
      </c>
      <c r="D56" s="440">
        <v>0.74930555555555556</v>
      </c>
      <c r="E56" s="441">
        <v>5</v>
      </c>
      <c r="F56" s="441"/>
      <c r="G56" s="441"/>
      <c r="H56" s="441"/>
      <c r="J56" s="446">
        <v>40263</v>
      </c>
      <c r="K56" s="447">
        <v>4008.7</v>
      </c>
    </row>
    <row r="57" spans="1:11">
      <c r="A57" s="437">
        <v>40261</v>
      </c>
      <c r="B57" s="438">
        <v>0.75</v>
      </c>
      <c r="C57" s="437">
        <v>40262</v>
      </c>
      <c r="D57" s="438">
        <v>0.25</v>
      </c>
      <c r="E57" s="54">
        <v>1507</v>
      </c>
      <c r="F57" s="54">
        <v>96</v>
      </c>
      <c r="G57" s="54">
        <v>37</v>
      </c>
      <c r="H57" s="54">
        <v>0</v>
      </c>
      <c r="J57" s="446">
        <v>40264</v>
      </c>
      <c r="K57" s="447">
        <v>1436.3076923076924</v>
      </c>
    </row>
    <row r="58" spans="1:11">
      <c r="A58" s="437">
        <v>40262</v>
      </c>
      <c r="B58" s="438">
        <v>0.75</v>
      </c>
      <c r="C58" s="437">
        <v>40263</v>
      </c>
      <c r="D58" s="438">
        <v>0.25</v>
      </c>
      <c r="E58" s="54">
        <v>1587</v>
      </c>
      <c r="F58" s="54">
        <v>100</v>
      </c>
      <c r="G58" s="54">
        <v>39</v>
      </c>
      <c r="H58" s="54">
        <v>0</v>
      </c>
      <c r="J58" s="446">
        <v>40265</v>
      </c>
      <c r="K58" s="447">
        <v>2194.3472222222222</v>
      </c>
    </row>
    <row r="59" spans="1:11">
      <c r="A59" s="437">
        <v>40263</v>
      </c>
      <c r="B59" s="438">
        <v>0.75</v>
      </c>
      <c r="C59" s="437">
        <v>40264</v>
      </c>
      <c r="D59" s="438">
        <v>0.25</v>
      </c>
      <c r="E59" s="54">
        <v>554</v>
      </c>
      <c r="F59" s="54">
        <v>100</v>
      </c>
      <c r="G59" s="54">
        <v>38</v>
      </c>
      <c r="H59" s="54">
        <v>0</v>
      </c>
      <c r="J59" s="446">
        <v>40266</v>
      </c>
      <c r="K59" s="447">
        <v>3066.9285714285716</v>
      </c>
    </row>
    <row r="60" spans="1:11">
      <c r="A60" s="437">
        <v>40264</v>
      </c>
      <c r="B60" s="438">
        <v>0.75</v>
      </c>
      <c r="C60" s="437">
        <v>40265</v>
      </c>
      <c r="D60" s="438">
        <v>0.25</v>
      </c>
      <c r="E60" s="54">
        <v>1564</v>
      </c>
      <c r="F60" s="54">
        <v>100</v>
      </c>
      <c r="G60" s="54">
        <v>71</v>
      </c>
      <c r="H60" s="54">
        <v>2</v>
      </c>
      <c r="J60" s="446">
        <v>40267</v>
      </c>
      <c r="K60" s="447">
        <v>1762.8928571428571</v>
      </c>
    </row>
    <row r="61" spans="1:11">
      <c r="A61" s="437">
        <v>40265</v>
      </c>
      <c r="B61" s="438">
        <v>0.75</v>
      </c>
      <c r="C61" s="437">
        <v>40266</v>
      </c>
      <c r="D61" s="438">
        <v>0.25</v>
      </c>
      <c r="E61" s="54">
        <v>416</v>
      </c>
      <c r="F61" s="54">
        <v>102</v>
      </c>
      <c r="G61" s="54">
        <v>13</v>
      </c>
      <c r="H61" s="54">
        <v>0</v>
      </c>
      <c r="J61" s="446">
        <v>40268</v>
      </c>
      <c r="K61" s="447">
        <v>1028.2380952380952</v>
      </c>
    </row>
    <row r="62" spans="1:11">
      <c r="A62" s="439">
        <v>40266</v>
      </c>
      <c r="B62" s="440">
        <v>0.25069444444444444</v>
      </c>
      <c r="C62" s="439">
        <v>40266</v>
      </c>
      <c r="D62" s="440">
        <v>0.74930555555555556</v>
      </c>
      <c r="E62" s="441">
        <v>4</v>
      </c>
      <c r="F62" s="441"/>
      <c r="G62" s="441"/>
      <c r="H62" s="441"/>
      <c r="J62" s="446">
        <v>40269</v>
      </c>
      <c r="K62" s="447">
        <v>1830.8181818181818</v>
      </c>
    </row>
    <row r="63" spans="1:11">
      <c r="A63" s="437">
        <v>40266</v>
      </c>
      <c r="B63" s="438">
        <v>0.75</v>
      </c>
      <c r="C63" s="437">
        <v>40267</v>
      </c>
      <c r="D63" s="438">
        <v>0.25</v>
      </c>
      <c r="E63" s="54">
        <v>488</v>
      </c>
      <c r="F63" s="54">
        <v>100</v>
      </c>
      <c r="G63" s="54">
        <v>27</v>
      </c>
      <c r="H63" s="54">
        <v>0</v>
      </c>
      <c r="J63" s="446">
        <v>40270</v>
      </c>
      <c r="K63" s="447">
        <v>867.6</v>
      </c>
    </row>
    <row r="64" spans="1:11">
      <c r="A64" s="437">
        <v>40267</v>
      </c>
      <c r="B64" s="438">
        <v>0.75</v>
      </c>
      <c r="C64" s="437">
        <v>40268</v>
      </c>
      <c r="D64" s="438">
        <v>0.25</v>
      </c>
      <c r="E64" s="54">
        <v>213</v>
      </c>
      <c r="F64" s="54">
        <v>100</v>
      </c>
      <c r="G64" s="54">
        <v>20</v>
      </c>
      <c r="H64" s="54">
        <v>0</v>
      </c>
      <c r="J64" s="446">
        <v>40271</v>
      </c>
      <c r="K64" s="447">
        <v>14</v>
      </c>
    </row>
    <row r="65" spans="1:11">
      <c r="A65" s="437">
        <v>40268</v>
      </c>
      <c r="B65" s="438">
        <v>0.75</v>
      </c>
      <c r="C65" s="437">
        <v>40269</v>
      </c>
      <c r="D65" s="438">
        <v>0.25</v>
      </c>
      <c r="E65" s="54">
        <v>389</v>
      </c>
      <c r="F65" s="54">
        <v>154</v>
      </c>
      <c r="G65" s="54">
        <v>32</v>
      </c>
      <c r="H65" s="54">
        <v>0</v>
      </c>
      <c r="J65" s="446">
        <v>40272</v>
      </c>
      <c r="K65" s="447">
        <v>195</v>
      </c>
    </row>
    <row r="66" spans="1:11">
      <c r="A66" s="437">
        <v>40269</v>
      </c>
      <c r="B66" s="438">
        <v>0.75</v>
      </c>
      <c r="C66" s="437">
        <v>40270</v>
      </c>
      <c r="D66" s="438">
        <v>0.25</v>
      </c>
      <c r="E66" s="54">
        <v>42</v>
      </c>
      <c r="F66" s="54">
        <v>100</v>
      </c>
      <c r="G66" s="54">
        <v>4</v>
      </c>
      <c r="H66" s="54">
        <v>0</v>
      </c>
      <c r="J66" s="446">
        <v>40273</v>
      </c>
      <c r="K66" s="447">
        <v>1039</v>
      </c>
    </row>
    <row r="67" spans="1:11">
      <c r="A67" s="437">
        <v>40270</v>
      </c>
      <c r="B67" s="438">
        <v>0.75</v>
      </c>
      <c r="C67" s="437">
        <v>40271</v>
      </c>
      <c r="D67" s="438">
        <v>0.25</v>
      </c>
      <c r="E67" s="54">
        <v>14</v>
      </c>
      <c r="F67" s="54"/>
      <c r="G67" s="54"/>
      <c r="H67" s="54">
        <v>0</v>
      </c>
      <c r="J67" s="446">
        <v>40274</v>
      </c>
      <c r="K67" s="447">
        <v>391</v>
      </c>
    </row>
    <row r="68" spans="1:11">
      <c r="A68" s="437">
        <v>40271</v>
      </c>
      <c r="B68" s="438">
        <v>0.75</v>
      </c>
      <c r="C68" s="437">
        <v>40272</v>
      </c>
      <c r="D68" s="438">
        <v>0.25</v>
      </c>
      <c r="E68" s="54">
        <v>27</v>
      </c>
      <c r="F68" s="54">
        <v>27</v>
      </c>
      <c r="G68" s="54">
        <v>3</v>
      </c>
      <c r="H68" s="54">
        <v>0</v>
      </c>
      <c r="J68" s="446">
        <v>40275</v>
      </c>
      <c r="K68" s="447">
        <v>195</v>
      </c>
    </row>
    <row r="69" spans="1:11">
      <c r="A69" s="437">
        <v>40272</v>
      </c>
      <c r="B69" s="438">
        <v>0.75</v>
      </c>
      <c r="C69" s="437">
        <v>40273</v>
      </c>
      <c r="D69" s="438">
        <v>0.25</v>
      </c>
      <c r="E69" s="54">
        <v>39</v>
      </c>
      <c r="F69" s="54">
        <v>25</v>
      </c>
      <c r="G69" s="54">
        <v>0</v>
      </c>
      <c r="H69" s="54">
        <v>0</v>
      </c>
      <c r="J69" s="446">
        <v>40276</v>
      </c>
      <c r="K69" s="447">
        <v>615</v>
      </c>
    </row>
    <row r="70" spans="1:11">
      <c r="A70" s="439">
        <v>40273</v>
      </c>
      <c r="B70" s="440">
        <v>0.25069444444444444</v>
      </c>
      <c r="C70" s="439">
        <v>40273</v>
      </c>
      <c r="D70" s="440">
        <v>0.74930555555555556</v>
      </c>
      <c r="E70" s="441">
        <v>2</v>
      </c>
      <c r="F70" s="441"/>
      <c r="G70" s="441"/>
      <c r="H70" s="441"/>
      <c r="J70" s="446">
        <v>40277</v>
      </c>
      <c r="K70" s="447">
        <v>741.5</v>
      </c>
    </row>
    <row r="71" spans="1:11">
      <c r="A71" s="437">
        <v>40273</v>
      </c>
      <c r="B71" s="438">
        <v>0.75</v>
      </c>
      <c r="C71" s="437">
        <v>40274</v>
      </c>
      <c r="D71" s="438">
        <v>0.25</v>
      </c>
      <c r="E71" s="54">
        <v>48</v>
      </c>
      <c r="F71" s="54">
        <v>39</v>
      </c>
      <c r="G71" s="54">
        <v>4</v>
      </c>
      <c r="H71" s="54">
        <v>0</v>
      </c>
      <c r="J71" s="446">
        <v>40278</v>
      </c>
      <c r="K71" s="447">
        <v>239</v>
      </c>
    </row>
    <row r="72" spans="1:11">
      <c r="A72" s="437">
        <v>40274</v>
      </c>
      <c r="B72" s="438">
        <v>0.75</v>
      </c>
      <c r="C72" s="437">
        <v>40275</v>
      </c>
      <c r="D72" s="438">
        <v>0.25</v>
      </c>
      <c r="E72" s="54">
        <v>27</v>
      </c>
      <c r="F72" s="54">
        <v>48</v>
      </c>
      <c r="G72" s="54">
        <v>6</v>
      </c>
      <c r="H72" s="54">
        <v>0</v>
      </c>
      <c r="J72" s="446">
        <v>40279</v>
      </c>
      <c r="K72" s="447">
        <v>215</v>
      </c>
    </row>
    <row r="73" spans="1:11">
      <c r="A73" s="437">
        <v>40275</v>
      </c>
      <c r="B73" s="438">
        <v>0.75</v>
      </c>
      <c r="C73" s="437">
        <v>40276</v>
      </c>
      <c r="D73" s="438">
        <v>0.25</v>
      </c>
      <c r="E73" s="54">
        <v>65</v>
      </c>
      <c r="F73" s="54">
        <v>27</v>
      </c>
      <c r="G73" s="54">
        <v>2</v>
      </c>
      <c r="H73" s="54">
        <v>0</v>
      </c>
      <c r="J73" s="446">
        <v>40280</v>
      </c>
      <c r="K73" s="447">
        <v>200.5</v>
      </c>
    </row>
    <row r="74" spans="1:11">
      <c r="A74" s="437">
        <v>40276</v>
      </c>
      <c r="B74" s="438">
        <v>0.75</v>
      </c>
      <c r="C74" s="437">
        <v>40277</v>
      </c>
      <c r="D74" s="438">
        <v>0.25</v>
      </c>
      <c r="E74" s="54">
        <v>44</v>
      </c>
      <c r="F74" s="54">
        <v>65</v>
      </c>
      <c r="G74" s="54">
        <v>3</v>
      </c>
      <c r="H74" s="54">
        <v>0</v>
      </c>
      <c r="J74" s="446">
        <v>40281</v>
      </c>
      <c r="K74" s="447">
        <v>265</v>
      </c>
    </row>
    <row r="75" spans="1:11">
      <c r="A75" s="437">
        <v>40277</v>
      </c>
      <c r="B75" s="438">
        <v>0.75</v>
      </c>
      <c r="C75" s="437">
        <v>40278</v>
      </c>
      <c r="D75" s="438">
        <v>0.25</v>
      </c>
      <c r="E75" s="54">
        <v>59</v>
      </c>
      <c r="F75" s="54">
        <v>23</v>
      </c>
      <c r="G75" s="54">
        <v>5</v>
      </c>
      <c r="H75" s="54">
        <v>0</v>
      </c>
      <c r="J75" s="446">
        <v>40282</v>
      </c>
      <c r="K75" s="447">
        <v>151</v>
      </c>
    </row>
    <row r="76" spans="1:11">
      <c r="A76" s="437">
        <v>40278</v>
      </c>
      <c r="B76" s="438">
        <v>0.75</v>
      </c>
      <c r="C76" s="437">
        <v>40279</v>
      </c>
      <c r="D76" s="438">
        <v>0.25</v>
      </c>
      <c r="E76" s="54">
        <v>23</v>
      </c>
      <c r="F76" s="54">
        <v>26</v>
      </c>
      <c r="G76" s="54">
        <v>2</v>
      </c>
      <c r="H76" s="54">
        <v>0</v>
      </c>
      <c r="J76" s="446">
        <v>40283</v>
      </c>
      <c r="K76" s="447">
        <v>20.176470588235293</v>
      </c>
    </row>
    <row r="77" spans="1:11">
      <c r="A77" s="437">
        <v>40279</v>
      </c>
      <c r="B77" s="438">
        <v>0.75</v>
      </c>
      <c r="C77" s="437">
        <v>40280</v>
      </c>
      <c r="D77" s="438">
        <v>0.25</v>
      </c>
      <c r="E77" s="54">
        <v>61</v>
      </c>
      <c r="F77" s="54">
        <v>12</v>
      </c>
      <c r="G77" s="54">
        <v>3</v>
      </c>
      <c r="H77" s="54">
        <v>0</v>
      </c>
      <c r="J77" s="446">
        <v>40284</v>
      </c>
      <c r="K77" s="447">
        <v>199</v>
      </c>
    </row>
    <row r="78" spans="1:11">
      <c r="A78" s="437">
        <v>40280</v>
      </c>
      <c r="B78" s="438">
        <v>0.75</v>
      </c>
      <c r="C78" s="437">
        <v>40281</v>
      </c>
      <c r="D78" s="438">
        <v>0.25</v>
      </c>
      <c r="E78" s="54">
        <v>37</v>
      </c>
      <c r="F78" s="54">
        <v>6</v>
      </c>
      <c r="G78" s="54">
        <v>0</v>
      </c>
      <c r="H78" s="54">
        <v>0</v>
      </c>
      <c r="J78" s="446">
        <v>40285</v>
      </c>
      <c r="K78" s="447">
        <v>209</v>
      </c>
    </row>
    <row r="79" spans="1:11">
      <c r="A79" s="437">
        <v>40281</v>
      </c>
      <c r="B79" s="438">
        <v>0.75</v>
      </c>
      <c r="C79" s="437">
        <v>40282</v>
      </c>
      <c r="D79" s="438">
        <v>0.25</v>
      </c>
      <c r="E79" s="54">
        <v>35</v>
      </c>
      <c r="F79" s="54">
        <v>37</v>
      </c>
      <c r="G79" s="54">
        <v>8</v>
      </c>
      <c r="H79" s="54">
        <v>0</v>
      </c>
      <c r="J79" s="446">
        <v>40286</v>
      </c>
      <c r="K79" s="447">
        <v>187</v>
      </c>
    </row>
    <row r="80" spans="1:11">
      <c r="A80" s="437">
        <v>40282</v>
      </c>
      <c r="B80" s="438">
        <v>0.75</v>
      </c>
      <c r="C80" s="437">
        <v>40283</v>
      </c>
      <c r="D80" s="438">
        <v>0.25</v>
      </c>
      <c r="E80" s="54">
        <v>9</v>
      </c>
      <c r="F80" s="54">
        <v>35</v>
      </c>
      <c r="G80" s="54">
        <v>16</v>
      </c>
      <c r="H80" s="54">
        <v>0</v>
      </c>
      <c r="J80" s="446">
        <v>40287</v>
      </c>
      <c r="K80" s="447">
        <v>192.14285714285714</v>
      </c>
    </row>
    <row r="81" spans="1:11">
      <c r="A81" s="437">
        <v>40283</v>
      </c>
      <c r="B81" s="438">
        <v>0.75</v>
      </c>
      <c r="C81" s="437">
        <v>40284</v>
      </c>
      <c r="D81" s="438">
        <v>0.25</v>
      </c>
      <c r="E81" s="54">
        <v>19</v>
      </c>
      <c r="F81" s="54">
        <v>9</v>
      </c>
      <c r="G81" s="54">
        <v>0</v>
      </c>
      <c r="H81" s="54">
        <v>0</v>
      </c>
      <c r="J81" s="446">
        <v>40288</v>
      </c>
      <c r="K81" s="447">
        <v>59.444444444444443</v>
      </c>
    </row>
    <row r="82" spans="1:11">
      <c r="A82" s="437">
        <v>40284</v>
      </c>
      <c r="B82" s="438">
        <v>0.75</v>
      </c>
      <c r="C82" s="437">
        <v>40285</v>
      </c>
      <c r="D82" s="438">
        <v>0.25</v>
      </c>
      <c r="E82" s="54">
        <v>41</v>
      </c>
      <c r="F82" s="54">
        <v>19</v>
      </c>
      <c r="G82" s="54">
        <v>3</v>
      </c>
      <c r="H82" s="54">
        <v>0</v>
      </c>
      <c r="J82" s="446">
        <v>40289</v>
      </c>
      <c r="K82" s="447">
        <v>228.5</v>
      </c>
    </row>
    <row r="83" spans="1:11">
      <c r="A83" s="437">
        <v>40285</v>
      </c>
      <c r="B83" s="438">
        <v>0.75</v>
      </c>
      <c r="C83" s="437">
        <v>40286</v>
      </c>
      <c r="D83" s="438">
        <v>0.25</v>
      </c>
      <c r="E83" s="54">
        <v>46</v>
      </c>
      <c r="F83" s="54">
        <v>23</v>
      </c>
      <c r="G83" s="54">
        <v>5</v>
      </c>
      <c r="H83" s="54">
        <v>0</v>
      </c>
      <c r="J83" s="446">
        <v>40290</v>
      </c>
      <c r="K83" s="447">
        <v>77.625</v>
      </c>
    </row>
    <row r="84" spans="1:11">
      <c r="A84" s="437">
        <v>40286</v>
      </c>
      <c r="B84" s="438">
        <v>0.75</v>
      </c>
      <c r="C84" s="437">
        <v>40287</v>
      </c>
      <c r="D84" s="438">
        <v>0.25</v>
      </c>
      <c r="E84" s="54">
        <v>51</v>
      </c>
      <c r="F84" s="54">
        <v>25</v>
      </c>
      <c r="G84" s="54">
        <v>6</v>
      </c>
      <c r="H84" s="54">
        <v>0</v>
      </c>
      <c r="J84" s="446">
        <v>40291</v>
      </c>
      <c r="K84" s="447">
        <v>26.347826086956523</v>
      </c>
    </row>
    <row r="85" spans="1:11">
      <c r="A85" s="437">
        <v>40287</v>
      </c>
      <c r="B85" s="438">
        <v>0.75</v>
      </c>
      <c r="C85" s="437">
        <v>40288</v>
      </c>
      <c r="D85" s="438">
        <v>0.25</v>
      </c>
      <c r="E85" s="54">
        <v>31</v>
      </c>
      <c r="F85" s="54">
        <v>33</v>
      </c>
      <c r="G85" s="54">
        <v>17</v>
      </c>
      <c r="H85" s="54">
        <v>0</v>
      </c>
      <c r="J85" s="446">
        <v>40292</v>
      </c>
      <c r="K85" s="447">
        <v>50</v>
      </c>
    </row>
    <row r="86" spans="1:11">
      <c r="A86" s="437">
        <v>40288</v>
      </c>
      <c r="B86" s="438">
        <v>0.75</v>
      </c>
      <c r="C86" s="437">
        <v>40289</v>
      </c>
      <c r="D86" s="438">
        <v>0.25</v>
      </c>
      <c r="E86" s="54">
        <v>33</v>
      </c>
      <c r="F86" s="54">
        <v>26</v>
      </c>
      <c r="G86" s="54">
        <v>3</v>
      </c>
      <c r="H86" s="54">
        <v>0</v>
      </c>
      <c r="J86" s="446">
        <v>40293</v>
      </c>
      <c r="K86" s="447">
        <v>44.81818181818182</v>
      </c>
    </row>
    <row r="87" spans="1:11">
      <c r="A87" s="437">
        <v>40289</v>
      </c>
      <c r="B87" s="438">
        <v>0.75</v>
      </c>
      <c r="C87" s="437">
        <v>40290</v>
      </c>
      <c r="D87" s="438">
        <v>0.25</v>
      </c>
      <c r="E87" s="54">
        <v>36</v>
      </c>
      <c r="F87" s="54">
        <v>33</v>
      </c>
      <c r="G87" s="54">
        <v>15</v>
      </c>
      <c r="H87" s="54">
        <v>0</v>
      </c>
      <c r="J87" s="446">
        <v>40294</v>
      </c>
      <c r="K87" s="447">
        <v>139</v>
      </c>
    </row>
    <row r="88" spans="1:11">
      <c r="A88" s="437">
        <v>40290</v>
      </c>
      <c r="B88" s="438">
        <v>0.75</v>
      </c>
      <c r="C88" s="437">
        <v>40291</v>
      </c>
      <c r="D88" s="438">
        <v>0.25</v>
      </c>
      <c r="E88" s="54">
        <v>16</v>
      </c>
      <c r="F88" s="54">
        <v>36</v>
      </c>
      <c r="G88" s="54">
        <v>22</v>
      </c>
      <c r="H88" s="54">
        <v>0</v>
      </c>
      <c r="J88" s="446">
        <v>40295</v>
      </c>
      <c r="K88" s="447"/>
    </row>
    <row r="89" spans="1:11">
      <c r="A89" s="437">
        <v>40291</v>
      </c>
      <c r="B89" s="438">
        <v>0.75</v>
      </c>
      <c r="C89" s="437">
        <v>40292</v>
      </c>
      <c r="D89" s="438">
        <v>0.25</v>
      </c>
      <c r="E89" s="54">
        <v>17</v>
      </c>
      <c r="F89" s="54">
        <v>16</v>
      </c>
      <c r="G89" s="54">
        <v>5</v>
      </c>
      <c r="H89" s="54">
        <v>0</v>
      </c>
      <c r="J89" s="446">
        <v>40296</v>
      </c>
      <c r="K89" s="447">
        <v>76</v>
      </c>
    </row>
    <row r="90" spans="1:11">
      <c r="A90" s="437">
        <v>40292</v>
      </c>
      <c r="B90" s="438">
        <v>0.75</v>
      </c>
      <c r="C90" s="437">
        <v>40293</v>
      </c>
      <c r="D90" s="438">
        <v>0.25</v>
      </c>
      <c r="E90" s="54">
        <v>27</v>
      </c>
      <c r="F90" s="54">
        <v>17</v>
      </c>
      <c r="G90" s="54">
        <v>10</v>
      </c>
      <c r="H90" s="54">
        <v>0</v>
      </c>
    </row>
    <row r="91" spans="1:11">
      <c r="A91" s="437">
        <v>40293</v>
      </c>
      <c r="B91" s="438">
        <v>0.75</v>
      </c>
      <c r="C91" s="437">
        <v>40294</v>
      </c>
      <c r="D91" s="438">
        <v>0.25</v>
      </c>
      <c r="E91" s="54">
        <v>14</v>
      </c>
      <c r="F91" s="54">
        <v>27</v>
      </c>
      <c r="G91" s="54">
        <v>2</v>
      </c>
      <c r="H91" s="54">
        <v>0</v>
      </c>
    </row>
    <row r="92" spans="1:11">
      <c r="A92" s="437">
        <v>40294</v>
      </c>
      <c r="B92" s="438">
        <v>0.75</v>
      </c>
      <c r="C92" s="437">
        <v>40295</v>
      </c>
      <c r="D92" s="438">
        <v>0.25</v>
      </c>
      <c r="E92" s="54"/>
      <c r="F92" s="54"/>
      <c r="G92" s="54"/>
      <c r="H92" s="54">
        <v>0</v>
      </c>
    </row>
    <row r="93" spans="1:11">
      <c r="A93" s="437">
        <v>40295</v>
      </c>
      <c r="B93" s="438">
        <v>0.75</v>
      </c>
      <c r="C93" s="437">
        <v>40296</v>
      </c>
      <c r="D93" s="438">
        <v>0.25</v>
      </c>
      <c r="E93" s="54">
        <v>13</v>
      </c>
      <c r="F93" s="54">
        <v>10</v>
      </c>
      <c r="G93" s="54">
        <v>1</v>
      </c>
      <c r="H93" s="54">
        <v>0</v>
      </c>
    </row>
    <row r="94" spans="1:11">
      <c r="A94" s="444"/>
      <c r="B94" s="445"/>
      <c r="C94" s="444"/>
      <c r="D94" s="445"/>
      <c r="E94" s="5"/>
      <c r="F94" s="5"/>
      <c r="G94" s="5"/>
      <c r="H94" s="5"/>
    </row>
    <row r="95" spans="1:11">
      <c r="A95" s="444"/>
      <c r="B95" s="445"/>
      <c r="C95" s="444"/>
      <c r="D95" s="445"/>
      <c r="E95" s="5"/>
      <c r="F95" s="5"/>
      <c r="G95" s="5"/>
      <c r="H95" s="5"/>
    </row>
    <row r="96" spans="1:11">
      <c r="A96" s="5"/>
      <c r="B96" s="5"/>
      <c r="C96" s="5"/>
      <c r="D96" s="5"/>
      <c r="E96" s="5"/>
      <c r="F96" s="5"/>
      <c r="G96" s="5"/>
      <c r="H9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pageSetUpPr fitToPage="1"/>
  </sheetPr>
  <dimension ref="A1:R49"/>
  <sheetViews>
    <sheetView zoomScale="60" workbookViewId="0">
      <selection activeCell="B29" sqref="B29"/>
    </sheetView>
  </sheetViews>
  <sheetFormatPr defaultRowHeight="18.75"/>
  <cols>
    <col min="2" max="2" width="14.42578125" style="1" customWidth="1"/>
    <col min="3" max="3" width="11" style="1" customWidth="1"/>
    <col min="4" max="4" width="11.28515625" style="1" customWidth="1"/>
    <col min="5" max="5" width="11.85546875" style="1" customWidth="1"/>
    <col min="6" max="6" width="9.85546875" style="1" customWidth="1"/>
    <col min="7" max="7" width="10" style="1" customWidth="1"/>
    <col min="8" max="8" width="16.7109375" style="1" customWidth="1"/>
    <col min="9" max="9" width="12" style="1" bestFit="1" customWidth="1"/>
    <col min="10" max="10" width="12" style="1" customWidth="1"/>
    <col min="11" max="12" width="14.85546875" style="117" customWidth="1"/>
    <col min="13" max="13" width="17.5703125" style="117" customWidth="1"/>
    <col min="14" max="14" width="15" customWidth="1"/>
    <col min="15" max="15" width="4.7109375" customWidth="1"/>
    <col min="16" max="16" width="9" customWidth="1"/>
    <col min="17" max="17" width="32.85546875" customWidth="1"/>
  </cols>
  <sheetData>
    <row r="1" spans="1:17" ht="21">
      <c r="B1" s="10" t="s">
        <v>58</v>
      </c>
    </row>
    <row r="2" spans="1:17" ht="19.5" thickBot="1">
      <c r="B2" s="2"/>
      <c r="D2" s="1" t="s">
        <v>43</v>
      </c>
      <c r="E2" s="1" t="s">
        <v>44</v>
      </c>
      <c r="F2" s="1" t="s">
        <v>45</v>
      </c>
      <c r="H2" s="1" t="s">
        <v>46</v>
      </c>
    </row>
    <row r="3" spans="1:17" ht="19.5" thickBot="1">
      <c r="B3" s="455" t="s">
        <v>12</v>
      </c>
      <c r="C3" s="456"/>
      <c r="D3" s="456"/>
      <c r="E3" s="456"/>
      <c r="F3" s="456"/>
      <c r="G3" s="455" t="s">
        <v>26</v>
      </c>
      <c r="H3" s="457"/>
      <c r="I3" s="455" t="s">
        <v>23</v>
      </c>
      <c r="J3" s="456"/>
      <c r="K3" s="121" t="s">
        <v>2</v>
      </c>
      <c r="L3" s="144"/>
      <c r="M3" s="144"/>
      <c r="Q3" s="5"/>
    </row>
    <row r="4" spans="1:17">
      <c r="B4" s="8"/>
      <c r="C4" s="458" t="s">
        <v>1</v>
      </c>
      <c r="D4" s="459"/>
      <c r="E4" s="460" t="s">
        <v>11</v>
      </c>
      <c r="F4" s="461"/>
      <c r="G4" s="19" t="s">
        <v>6</v>
      </c>
      <c r="H4" s="19" t="s">
        <v>9</v>
      </c>
      <c r="I4" s="462" t="s">
        <v>24</v>
      </c>
      <c r="J4" s="454"/>
      <c r="K4" s="122" t="s">
        <v>27</v>
      </c>
      <c r="L4" s="144"/>
      <c r="M4" s="454" t="s">
        <v>26</v>
      </c>
      <c r="N4" s="454"/>
      <c r="O4" s="144"/>
      <c r="Q4" s="5"/>
    </row>
    <row r="5" spans="1:17" ht="19.5" thickBot="1">
      <c r="B5" s="12" t="s">
        <v>0</v>
      </c>
      <c r="C5" s="16" t="s">
        <v>2</v>
      </c>
      <c r="D5" s="17" t="s">
        <v>3</v>
      </c>
      <c r="E5" s="18" t="s">
        <v>20</v>
      </c>
      <c r="F5" s="17" t="s">
        <v>5</v>
      </c>
      <c r="G5" s="15" t="s">
        <v>7</v>
      </c>
      <c r="H5" s="15" t="s">
        <v>10</v>
      </c>
      <c r="I5" s="16" t="s">
        <v>25</v>
      </c>
      <c r="J5" s="18" t="s">
        <v>9</v>
      </c>
      <c r="K5" s="12" t="s">
        <v>10</v>
      </c>
      <c r="L5" s="144"/>
      <c r="M5" s="221" t="s">
        <v>47</v>
      </c>
      <c r="N5" s="217" t="s">
        <v>48</v>
      </c>
      <c r="O5" s="145"/>
      <c r="P5" s="145"/>
      <c r="Q5" s="176" t="s">
        <v>8</v>
      </c>
    </row>
    <row r="6" spans="1:17" ht="19.5" hidden="1" thickBot="1">
      <c r="B6" s="9"/>
      <c r="C6" s="4"/>
      <c r="D6" s="7"/>
      <c r="E6" s="6"/>
      <c r="F6" s="7"/>
      <c r="G6" s="4"/>
      <c r="H6" s="6"/>
      <c r="I6" s="4"/>
      <c r="J6" s="6"/>
      <c r="K6" s="122"/>
      <c r="L6" s="144"/>
      <c r="M6" s="144"/>
      <c r="Q6" s="5"/>
    </row>
    <row r="7" spans="1:17" ht="23.25" customHeight="1">
      <c r="A7">
        <f>C7-D7</f>
        <v>0</v>
      </c>
      <c r="B7" s="168">
        <f>DATE( 10,3,1)</f>
        <v>3713</v>
      </c>
      <c r="C7" s="65">
        <v>419</v>
      </c>
      <c r="D7" s="62">
        <v>419</v>
      </c>
      <c r="E7" s="57">
        <v>102</v>
      </c>
      <c r="F7" s="58">
        <v>22</v>
      </c>
      <c r="G7" s="222">
        <f>(F7/E7)</f>
        <v>0.21568627450980393</v>
      </c>
      <c r="H7" s="258">
        <f>((D7+1)*(E7+1)/(F7+1))-1</f>
        <v>1879.8695652173913</v>
      </c>
      <c r="I7" s="172"/>
      <c r="J7" s="223"/>
      <c r="K7" s="173">
        <f>H7+J7</f>
        <v>1879.8695652173913</v>
      </c>
      <c r="L7" s="151"/>
      <c r="M7" s="259">
        <f>+((E7+1)*(D7+1)*(E7-F7)*(D7-F7))/((F7+1)*(F7+1)*(F7+2))</f>
        <v>108218.14744801512</v>
      </c>
      <c r="N7" s="260">
        <f>SQRT(M7)*1.96</f>
        <v>644.77192497525425</v>
      </c>
      <c r="O7" s="152"/>
      <c r="Q7" s="183"/>
    </row>
    <row r="8" spans="1:17" ht="23.25" customHeight="1">
      <c r="A8">
        <f t="shared" ref="A8:A38" si="0">C8-D8</f>
        <v>2</v>
      </c>
      <c r="B8" s="13">
        <f>(B7+1)</f>
        <v>3714</v>
      </c>
      <c r="C8" s="65">
        <v>649</v>
      </c>
      <c r="D8" s="62">
        <v>647</v>
      </c>
      <c r="E8" s="61">
        <v>100</v>
      </c>
      <c r="F8" s="62">
        <v>16</v>
      </c>
      <c r="G8" s="146">
        <f>(F8/E8)</f>
        <v>0.16</v>
      </c>
      <c r="H8" s="258">
        <f t="shared" ref="H8:H37" si="1">((D8+1)*(E8+1)/(F8+1))-1</f>
        <v>3848.8823529411766</v>
      </c>
      <c r="I8" s="147"/>
      <c r="J8" s="224"/>
      <c r="K8" s="173">
        <f t="shared" ref="K8:K37" si="2">H8+J8</f>
        <v>3848.8823529411766</v>
      </c>
      <c r="L8" s="151"/>
      <c r="M8" s="259">
        <f t="shared" ref="M8:M37" si="3">+((E8+1)*(D8+1)*(E8-F8)*(D8-F8))/((F8+1)*(F8+1)*(F8+2))</f>
        <v>666860.01384083042</v>
      </c>
      <c r="N8" s="260">
        <f t="shared" ref="N8:N37" si="4">SQRT(M8)*1.96</f>
        <v>1600.5653467356258</v>
      </c>
      <c r="O8" s="152"/>
      <c r="Q8" s="51"/>
    </row>
    <row r="9" spans="1:17" ht="23.25" customHeight="1">
      <c r="A9">
        <f t="shared" si="0"/>
        <v>0</v>
      </c>
      <c r="B9" s="13">
        <f t="shared" ref="B9:B32" si="5">(B8+1)</f>
        <v>3715</v>
      </c>
      <c r="C9" s="65">
        <v>594</v>
      </c>
      <c r="D9" s="62">
        <v>594</v>
      </c>
      <c r="E9" s="61">
        <v>100</v>
      </c>
      <c r="F9" s="62">
        <v>22</v>
      </c>
      <c r="G9" s="225">
        <f t="shared" ref="G9:G33" si="6">(F9/E9)</f>
        <v>0.22</v>
      </c>
      <c r="H9" s="258">
        <f t="shared" si="1"/>
        <v>2611.8260869565215</v>
      </c>
      <c r="I9" s="226"/>
      <c r="J9" s="227"/>
      <c r="K9" s="173">
        <f t="shared" si="2"/>
        <v>2611.8260869565215</v>
      </c>
      <c r="L9" s="151"/>
      <c r="M9" s="259">
        <f t="shared" si="3"/>
        <v>211184.50850661626</v>
      </c>
      <c r="N9" s="260">
        <f t="shared" si="4"/>
        <v>900.71438751638516</v>
      </c>
      <c r="O9" s="152"/>
      <c r="Q9" s="183"/>
    </row>
    <row r="10" spans="1:17" ht="23.25" customHeight="1">
      <c r="A10">
        <f t="shared" si="0"/>
        <v>1</v>
      </c>
      <c r="B10" s="13">
        <f t="shared" si="5"/>
        <v>3716</v>
      </c>
      <c r="C10" s="65">
        <v>437</v>
      </c>
      <c r="D10" s="62">
        <v>436</v>
      </c>
      <c r="E10" s="61">
        <v>100</v>
      </c>
      <c r="F10" s="62">
        <v>32</v>
      </c>
      <c r="G10" s="146">
        <f t="shared" si="6"/>
        <v>0.32</v>
      </c>
      <c r="H10" s="258">
        <f t="shared" si="1"/>
        <v>1336.4848484848485</v>
      </c>
      <c r="I10" s="147"/>
      <c r="J10" s="224"/>
      <c r="K10" s="173">
        <f t="shared" si="2"/>
        <v>1336.4848484848485</v>
      </c>
      <c r="L10" s="151"/>
      <c r="M10" s="259">
        <f t="shared" si="3"/>
        <v>32748.11386593205</v>
      </c>
      <c r="N10" s="260">
        <f t="shared" si="4"/>
        <v>354.6902229091811</v>
      </c>
      <c r="O10" s="152"/>
      <c r="Q10" s="51"/>
    </row>
    <row r="11" spans="1:17" ht="23.25" customHeight="1">
      <c r="A11">
        <f t="shared" si="0"/>
        <v>1</v>
      </c>
      <c r="B11" s="13">
        <f t="shared" si="5"/>
        <v>3717</v>
      </c>
      <c r="C11" s="65">
        <v>373</v>
      </c>
      <c r="D11" s="62">
        <v>372</v>
      </c>
      <c r="E11" s="61">
        <v>100</v>
      </c>
      <c r="F11" s="62">
        <v>38</v>
      </c>
      <c r="G11" s="146">
        <f t="shared" si="6"/>
        <v>0.38</v>
      </c>
      <c r="H11" s="258">
        <f t="shared" si="1"/>
        <v>964.97435897435901</v>
      </c>
      <c r="I11" s="147"/>
      <c r="J11" s="224"/>
      <c r="K11" s="173">
        <f t="shared" si="2"/>
        <v>964.97435897435901</v>
      </c>
      <c r="L11" s="151"/>
      <c r="M11" s="259">
        <f>+((E11+1)*(D11+1)*(E11-F11)*(D11-F11))/((F11+1)*(F11+1)*(F11+2))</f>
        <v>12822.690401051939</v>
      </c>
      <c r="N11" s="260">
        <f t="shared" si="4"/>
        <v>221.94514512527894</v>
      </c>
      <c r="O11" s="152"/>
      <c r="Q11" s="51"/>
    </row>
    <row r="12" spans="1:17" ht="23.25" customHeight="1">
      <c r="A12">
        <f t="shared" si="0"/>
        <v>1</v>
      </c>
      <c r="B12" s="13">
        <f t="shared" si="5"/>
        <v>3718</v>
      </c>
      <c r="C12" s="65">
        <v>487</v>
      </c>
      <c r="D12" s="62">
        <v>486</v>
      </c>
      <c r="E12" s="61">
        <v>100</v>
      </c>
      <c r="F12" s="62">
        <v>20</v>
      </c>
      <c r="G12" s="146">
        <f t="shared" si="6"/>
        <v>0.2</v>
      </c>
      <c r="H12" s="258">
        <f t="shared" si="1"/>
        <v>2341.2380952380954</v>
      </c>
      <c r="I12" s="201"/>
      <c r="J12" s="199"/>
      <c r="K12" s="173">
        <f t="shared" si="2"/>
        <v>2341.2380952380954</v>
      </c>
      <c r="L12" s="151"/>
      <c r="M12" s="259">
        <f t="shared" si="3"/>
        <v>189001.37703566274</v>
      </c>
      <c r="N12" s="260">
        <f t="shared" si="4"/>
        <v>852.09605680357527</v>
      </c>
      <c r="O12" s="152"/>
      <c r="Q12" s="51"/>
    </row>
    <row r="13" spans="1:17" ht="23.25" customHeight="1">
      <c r="A13">
        <f t="shared" si="0"/>
        <v>0</v>
      </c>
      <c r="B13" s="13">
        <f t="shared" si="5"/>
        <v>3719</v>
      </c>
      <c r="C13" s="65">
        <v>578</v>
      </c>
      <c r="D13" s="62">
        <v>578</v>
      </c>
      <c r="E13" s="61">
        <v>115</v>
      </c>
      <c r="F13" s="62">
        <v>41</v>
      </c>
      <c r="G13" s="146">
        <f t="shared" si="6"/>
        <v>0.35652173913043478</v>
      </c>
      <c r="H13" s="258">
        <f t="shared" si="1"/>
        <v>1598.1428571428571</v>
      </c>
      <c r="I13" s="147"/>
      <c r="J13" s="224"/>
      <c r="K13" s="173">
        <f t="shared" si="2"/>
        <v>1598.1428571428571</v>
      </c>
      <c r="L13" s="151"/>
      <c r="M13" s="259">
        <f t="shared" si="3"/>
        <v>35186.455624110109</v>
      </c>
      <c r="N13" s="260">
        <f t="shared" si="4"/>
        <v>367.65784083245308</v>
      </c>
      <c r="O13" s="152"/>
      <c r="Q13" s="51"/>
    </row>
    <row r="14" spans="1:17" ht="23.25" customHeight="1">
      <c r="A14">
        <f t="shared" si="0"/>
        <v>0</v>
      </c>
      <c r="B14" s="13">
        <f t="shared" si="5"/>
        <v>3720</v>
      </c>
      <c r="C14" s="65">
        <v>218</v>
      </c>
      <c r="D14" s="62">
        <v>218</v>
      </c>
      <c r="E14" s="61">
        <v>100</v>
      </c>
      <c r="F14" s="62">
        <v>28</v>
      </c>
      <c r="G14" s="146">
        <f t="shared" si="6"/>
        <v>0.28000000000000003</v>
      </c>
      <c r="H14" s="258">
        <f t="shared" si="1"/>
        <v>761.72413793103453</v>
      </c>
      <c r="I14" s="147">
        <v>0</v>
      </c>
      <c r="J14" s="224"/>
      <c r="K14" s="173">
        <f t="shared" si="2"/>
        <v>761.72413793103453</v>
      </c>
      <c r="L14" s="151"/>
      <c r="M14" s="259">
        <f t="shared" si="3"/>
        <v>11993.179548156955</v>
      </c>
      <c r="N14" s="260">
        <f t="shared" si="4"/>
        <v>214.64621718586088</v>
      </c>
      <c r="O14" s="152"/>
      <c r="Q14" s="183"/>
    </row>
    <row r="15" spans="1:17" ht="23.25" customHeight="1">
      <c r="A15">
        <f t="shared" si="0"/>
        <v>0</v>
      </c>
      <c r="B15" s="13">
        <f t="shared" si="5"/>
        <v>3721</v>
      </c>
      <c r="C15" s="65">
        <v>277</v>
      </c>
      <c r="D15" s="62">
        <v>277</v>
      </c>
      <c r="E15" s="61">
        <v>100</v>
      </c>
      <c r="F15" s="62">
        <v>48</v>
      </c>
      <c r="G15" s="146">
        <f t="shared" si="6"/>
        <v>0.48</v>
      </c>
      <c r="H15" s="258">
        <f t="shared" si="1"/>
        <v>572.0204081632653</v>
      </c>
      <c r="I15" s="147"/>
      <c r="J15" s="224"/>
      <c r="K15" s="173">
        <f t="shared" si="2"/>
        <v>572.0204081632653</v>
      </c>
      <c r="L15" s="151"/>
      <c r="M15" s="259">
        <f t="shared" si="3"/>
        <v>2785.1130695543525</v>
      </c>
      <c r="N15" s="260">
        <f t="shared" si="4"/>
        <v>103.43737413527084</v>
      </c>
      <c r="O15" s="152"/>
      <c r="Q15" s="51"/>
    </row>
    <row r="16" spans="1:17" ht="23.25" customHeight="1">
      <c r="A16">
        <f t="shared" si="0"/>
        <v>0</v>
      </c>
      <c r="B16" s="13">
        <f t="shared" si="5"/>
        <v>3722</v>
      </c>
      <c r="C16" s="65">
        <v>476</v>
      </c>
      <c r="D16" s="62">
        <v>476</v>
      </c>
      <c r="E16" s="61">
        <v>102</v>
      </c>
      <c r="F16" s="62">
        <v>29</v>
      </c>
      <c r="G16" s="146">
        <f t="shared" si="6"/>
        <v>0.28431372549019607</v>
      </c>
      <c r="H16" s="258">
        <f t="shared" si="1"/>
        <v>1636.7</v>
      </c>
      <c r="I16" s="147"/>
      <c r="J16" s="224"/>
      <c r="K16" s="173">
        <f t="shared" si="2"/>
        <v>1636.7</v>
      </c>
      <c r="L16" s="151"/>
      <c r="M16" s="259">
        <f t="shared" si="3"/>
        <v>57462.138387096777</v>
      </c>
      <c r="N16" s="260">
        <f t="shared" si="4"/>
        <v>469.8367278405031</v>
      </c>
      <c r="O16" s="152"/>
      <c r="Q16" s="51"/>
    </row>
    <row r="17" spans="1:17" ht="23.25" customHeight="1">
      <c r="A17">
        <f t="shared" si="0"/>
        <v>0</v>
      </c>
      <c r="B17" s="13">
        <f t="shared" si="5"/>
        <v>3723</v>
      </c>
      <c r="C17" s="65">
        <v>727</v>
      </c>
      <c r="D17" s="62">
        <v>727</v>
      </c>
      <c r="E17" s="61">
        <v>100</v>
      </c>
      <c r="F17" s="62">
        <v>47</v>
      </c>
      <c r="G17" s="146">
        <f t="shared" si="6"/>
        <v>0.47</v>
      </c>
      <c r="H17" s="258">
        <f t="shared" si="1"/>
        <v>1530.8333333333333</v>
      </c>
      <c r="I17" s="147"/>
      <c r="J17" s="224"/>
      <c r="K17" s="173">
        <f t="shared" si="2"/>
        <v>1530.8333333333333</v>
      </c>
      <c r="L17" s="151"/>
      <c r="M17" s="259">
        <f t="shared" si="3"/>
        <v>23472.480158730159</v>
      </c>
      <c r="N17" s="260">
        <f t="shared" si="4"/>
        <v>300.28632965517727</v>
      </c>
      <c r="O17" s="152"/>
      <c r="Q17" s="51"/>
    </row>
    <row r="18" spans="1:17" ht="23.25" customHeight="1">
      <c r="A18">
        <f t="shared" si="0"/>
        <v>0</v>
      </c>
      <c r="B18" s="13">
        <f t="shared" si="5"/>
        <v>3724</v>
      </c>
      <c r="C18" s="65">
        <v>688</v>
      </c>
      <c r="D18" s="62">
        <v>688</v>
      </c>
      <c r="E18" s="61">
        <v>100</v>
      </c>
      <c r="F18" s="62">
        <v>21</v>
      </c>
      <c r="G18" s="146">
        <f t="shared" si="6"/>
        <v>0.21</v>
      </c>
      <c r="H18" s="258">
        <f t="shared" si="1"/>
        <v>3162.1363636363635</v>
      </c>
      <c r="I18" s="147"/>
      <c r="J18" s="224"/>
      <c r="K18" s="173">
        <f t="shared" si="2"/>
        <v>3162.1363636363635</v>
      </c>
      <c r="L18" s="151"/>
      <c r="M18" s="259">
        <f t="shared" si="3"/>
        <v>329397.5185950413</v>
      </c>
      <c r="N18" s="260">
        <f t="shared" si="4"/>
        <v>1124.9059993771525</v>
      </c>
      <c r="O18" s="152"/>
      <c r="Q18" s="51"/>
    </row>
    <row r="19" spans="1:17" ht="23.25" customHeight="1">
      <c r="A19">
        <f t="shared" si="0"/>
        <v>0</v>
      </c>
      <c r="B19" s="13">
        <f t="shared" si="5"/>
        <v>3725</v>
      </c>
      <c r="C19" s="65">
        <v>404</v>
      </c>
      <c r="D19" s="62">
        <v>404</v>
      </c>
      <c r="E19" s="61">
        <v>100</v>
      </c>
      <c r="F19" s="62">
        <v>29</v>
      </c>
      <c r="G19" s="146">
        <f t="shared" si="6"/>
        <v>0.28999999999999998</v>
      </c>
      <c r="H19" s="258">
        <f t="shared" si="1"/>
        <v>1362.5</v>
      </c>
      <c r="I19" s="147"/>
      <c r="J19" s="224"/>
      <c r="K19" s="173">
        <f t="shared" si="2"/>
        <v>1362.5</v>
      </c>
      <c r="L19" s="151"/>
      <c r="M19" s="259">
        <f t="shared" si="3"/>
        <v>39035.68548387097</v>
      </c>
      <c r="N19" s="260">
        <f t="shared" si="4"/>
        <v>387.24603207113523</v>
      </c>
      <c r="O19" s="152"/>
      <c r="Q19" s="183"/>
    </row>
    <row r="20" spans="1:17" ht="23.25" customHeight="1">
      <c r="A20">
        <f t="shared" si="0"/>
        <v>0</v>
      </c>
      <c r="B20" s="13">
        <f t="shared" si="5"/>
        <v>3726</v>
      </c>
      <c r="C20" s="65">
        <v>722</v>
      </c>
      <c r="D20" s="62">
        <v>722</v>
      </c>
      <c r="E20" s="61">
        <v>101</v>
      </c>
      <c r="F20" s="62">
        <v>38</v>
      </c>
      <c r="G20" s="146">
        <f t="shared" si="6"/>
        <v>0.37623762376237624</v>
      </c>
      <c r="H20" s="258">
        <f t="shared" si="1"/>
        <v>1889.9230769230769</v>
      </c>
      <c r="I20" s="147"/>
      <c r="J20" s="224"/>
      <c r="K20" s="173">
        <f t="shared" si="2"/>
        <v>1889.9230769230769</v>
      </c>
      <c r="L20" s="151"/>
      <c r="M20" s="259">
        <f t="shared" si="3"/>
        <v>52233.113609467458</v>
      </c>
      <c r="N20" s="260">
        <f t="shared" si="4"/>
        <v>447.94947175114538</v>
      </c>
      <c r="O20" s="152"/>
      <c r="Q20" s="183"/>
    </row>
    <row r="21" spans="1:17" ht="23.25" customHeight="1">
      <c r="A21">
        <f t="shared" si="0"/>
        <v>0</v>
      </c>
      <c r="B21" s="13">
        <f t="shared" si="5"/>
        <v>3727</v>
      </c>
      <c r="C21" s="65">
        <v>1145</v>
      </c>
      <c r="D21" s="62">
        <v>1145</v>
      </c>
      <c r="E21" s="61">
        <v>110</v>
      </c>
      <c r="F21" s="62">
        <v>28</v>
      </c>
      <c r="G21" s="146">
        <f t="shared" si="6"/>
        <v>0.25454545454545452</v>
      </c>
      <c r="H21" s="258">
        <f t="shared" si="1"/>
        <v>4385.4137931034484</v>
      </c>
      <c r="I21" s="147"/>
      <c r="J21" s="224"/>
      <c r="K21" s="173">
        <f t="shared" si="2"/>
        <v>4385.4137931034484</v>
      </c>
      <c r="L21" s="151"/>
      <c r="M21" s="259">
        <f t="shared" si="3"/>
        <v>461803.66087990487</v>
      </c>
      <c r="N21" s="260">
        <f t="shared" si="4"/>
        <v>1331.9402928195552</v>
      </c>
      <c r="O21" s="152"/>
      <c r="Q21" s="51"/>
    </row>
    <row r="22" spans="1:17" ht="23.25" customHeight="1">
      <c r="A22">
        <f t="shared" si="0"/>
        <v>1</v>
      </c>
      <c r="B22" s="13">
        <f t="shared" si="5"/>
        <v>3728</v>
      </c>
      <c r="C22" s="65">
        <v>1091</v>
      </c>
      <c r="D22" s="62">
        <v>1090</v>
      </c>
      <c r="E22" s="61">
        <v>100</v>
      </c>
      <c r="F22" s="62">
        <v>21</v>
      </c>
      <c r="G22" s="146">
        <f t="shared" si="6"/>
        <v>0.21</v>
      </c>
      <c r="H22" s="258">
        <f t="shared" si="1"/>
        <v>5007.681818181818</v>
      </c>
      <c r="I22" s="147"/>
      <c r="J22" s="224"/>
      <c r="K22" s="173">
        <f t="shared" si="2"/>
        <v>5007.681818181818</v>
      </c>
      <c r="L22" s="151"/>
      <c r="M22" s="259">
        <f t="shared" si="3"/>
        <v>835945.03602227813</v>
      </c>
      <c r="N22" s="260">
        <f t="shared" si="4"/>
        <v>1792.0285852583891</v>
      </c>
      <c r="O22" s="152"/>
      <c r="Q22" s="51"/>
    </row>
    <row r="23" spans="1:17" ht="23.25" customHeight="1">
      <c r="A23">
        <f t="shared" si="0"/>
        <v>0</v>
      </c>
      <c r="B23" s="13">
        <f t="shared" si="5"/>
        <v>3729</v>
      </c>
      <c r="C23" s="65">
        <v>875</v>
      </c>
      <c r="D23" s="62">
        <v>875</v>
      </c>
      <c r="E23" s="61">
        <v>100</v>
      </c>
      <c r="F23" s="62">
        <v>25</v>
      </c>
      <c r="G23" s="146">
        <f t="shared" si="6"/>
        <v>0.25</v>
      </c>
      <c r="H23" s="258">
        <f t="shared" si="1"/>
        <v>3401.9230769230771</v>
      </c>
      <c r="I23" s="147"/>
      <c r="J23" s="224"/>
      <c r="K23" s="173">
        <f t="shared" si="2"/>
        <v>3401.9230769230771</v>
      </c>
      <c r="L23" s="151"/>
      <c r="M23" s="259">
        <f t="shared" si="3"/>
        <v>309026.13412228797</v>
      </c>
      <c r="N23" s="260">
        <f t="shared" si="4"/>
        <v>1089.5663343019467</v>
      </c>
      <c r="O23" s="152"/>
      <c r="Q23" s="51"/>
    </row>
    <row r="24" spans="1:17" ht="23.25" customHeight="1">
      <c r="A24">
        <f t="shared" si="0"/>
        <v>0</v>
      </c>
      <c r="B24" s="13">
        <f t="shared" si="5"/>
        <v>3730</v>
      </c>
      <c r="C24" s="65">
        <v>1022</v>
      </c>
      <c r="D24" s="62">
        <v>1022</v>
      </c>
      <c r="E24" s="61">
        <v>100</v>
      </c>
      <c r="F24" s="62">
        <v>43</v>
      </c>
      <c r="G24" s="146">
        <f t="shared" si="6"/>
        <v>0.43</v>
      </c>
      <c r="H24" s="258">
        <f t="shared" si="1"/>
        <v>2347.25</v>
      </c>
      <c r="I24" s="147">
        <v>0</v>
      </c>
      <c r="J24" s="224"/>
      <c r="K24" s="173">
        <f t="shared" si="2"/>
        <v>2347.25</v>
      </c>
      <c r="L24" s="151"/>
      <c r="M24" s="259">
        <f t="shared" si="3"/>
        <v>66181.512499999997</v>
      </c>
      <c r="N24" s="260">
        <f t="shared" si="4"/>
        <v>504.22504739451409</v>
      </c>
      <c r="O24" s="152"/>
      <c r="Q24" s="51"/>
    </row>
    <row r="25" spans="1:17" ht="23.25" customHeight="1">
      <c r="A25">
        <f t="shared" si="0"/>
        <v>2</v>
      </c>
      <c r="B25" s="13">
        <f t="shared" si="5"/>
        <v>3731</v>
      </c>
      <c r="C25" s="65">
        <v>934</v>
      </c>
      <c r="D25" s="62">
        <v>932</v>
      </c>
      <c r="E25" s="61">
        <v>100</v>
      </c>
      <c r="F25" s="62">
        <v>33</v>
      </c>
      <c r="G25" s="146">
        <f t="shared" si="6"/>
        <v>0.33</v>
      </c>
      <c r="H25" s="258">
        <f t="shared" si="1"/>
        <v>2770.5588235294117</v>
      </c>
      <c r="I25" s="147"/>
      <c r="J25" s="224"/>
      <c r="K25" s="173">
        <f t="shared" si="2"/>
        <v>2770.5588235294117</v>
      </c>
      <c r="L25" s="151"/>
      <c r="M25" s="259">
        <f t="shared" si="3"/>
        <v>140285.12825012358</v>
      </c>
      <c r="N25" s="260">
        <f t="shared" si="4"/>
        <v>734.11126451354414</v>
      </c>
      <c r="O25" s="152"/>
      <c r="Q25" s="51"/>
    </row>
    <row r="26" spans="1:17" ht="23.25" customHeight="1">
      <c r="A26">
        <f t="shared" si="0"/>
        <v>1</v>
      </c>
      <c r="B26" s="13">
        <f t="shared" si="5"/>
        <v>3732</v>
      </c>
      <c r="C26" s="65">
        <v>1195</v>
      </c>
      <c r="D26" s="62">
        <v>1194</v>
      </c>
      <c r="E26" s="61">
        <v>100</v>
      </c>
      <c r="F26" s="62">
        <v>27</v>
      </c>
      <c r="G26" s="146">
        <f t="shared" si="6"/>
        <v>0.27</v>
      </c>
      <c r="H26" s="258">
        <f t="shared" si="1"/>
        <v>4309.5357142857147</v>
      </c>
      <c r="I26" s="147"/>
      <c r="J26" s="224"/>
      <c r="K26" s="173">
        <f t="shared" si="2"/>
        <v>4309.5357142857147</v>
      </c>
      <c r="L26" s="151"/>
      <c r="M26" s="259">
        <f t="shared" si="3"/>
        <v>452239.96063511609</v>
      </c>
      <c r="N26" s="260">
        <f t="shared" si="4"/>
        <v>1318.0762621244121</v>
      </c>
      <c r="O26" s="152"/>
      <c r="Q26" s="51"/>
    </row>
    <row r="27" spans="1:17" ht="23.25" customHeight="1">
      <c r="A27">
        <f t="shared" si="0"/>
        <v>2</v>
      </c>
      <c r="B27" s="13">
        <f t="shared" si="5"/>
        <v>3733</v>
      </c>
      <c r="C27" s="65">
        <v>1618</v>
      </c>
      <c r="D27" s="62">
        <v>1616</v>
      </c>
      <c r="E27" s="61">
        <v>96</v>
      </c>
      <c r="F27" s="62">
        <v>30</v>
      </c>
      <c r="G27" s="146">
        <f t="shared" si="6"/>
        <v>0.3125</v>
      </c>
      <c r="H27" s="258">
        <f t="shared" si="1"/>
        <v>5058.6451612903229</v>
      </c>
      <c r="I27" s="147"/>
      <c r="J27" s="224"/>
      <c r="K27" s="173">
        <f t="shared" si="2"/>
        <v>5058.6451612903229</v>
      </c>
      <c r="L27" s="151"/>
      <c r="M27" s="259">
        <f t="shared" si="3"/>
        <v>533894.57349115505</v>
      </c>
      <c r="N27" s="260">
        <f t="shared" si="4"/>
        <v>1432.134558455881</v>
      </c>
      <c r="O27" s="152"/>
      <c r="Q27" s="183"/>
    </row>
    <row r="28" spans="1:17" ht="23.25" customHeight="1">
      <c r="A28">
        <f t="shared" si="0"/>
        <v>1</v>
      </c>
      <c r="B28" s="13">
        <f t="shared" si="5"/>
        <v>3734</v>
      </c>
      <c r="C28" s="65">
        <v>1069</v>
      </c>
      <c r="D28" s="62">
        <v>1068</v>
      </c>
      <c r="E28" s="61">
        <v>120</v>
      </c>
      <c r="F28" s="62">
        <v>45</v>
      </c>
      <c r="G28" s="146">
        <f t="shared" si="6"/>
        <v>0.375</v>
      </c>
      <c r="H28" s="258">
        <f t="shared" si="1"/>
        <v>2810.9347826086955</v>
      </c>
      <c r="I28" s="147"/>
      <c r="J28" s="224"/>
      <c r="K28" s="173">
        <f t="shared" si="2"/>
        <v>2810.9347826086955</v>
      </c>
      <c r="L28" s="151"/>
      <c r="M28" s="259">
        <f t="shared" si="3"/>
        <v>99789.868730643924</v>
      </c>
      <c r="N28" s="260">
        <f t="shared" si="4"/>
        <v>619.15487538712125</v>
      </c>
      <c r="O28" s="152"/>
      <c r="Q28" s="51"/>
    </row>
    <row r="29" spans="1:17" ht="23.25" customHeight="1">
      <c r="A29">
        <f t="shared" si="0"/>
        <v>0</v>
      </c>
      <c r="B29" s="13">
        <f t="shared" si="5"/>
        <v>3735</v>
      </c>
      <c r="C29" s="154">
        <v>806</v>
      </c>
      <c r="D29" s="174">
        <v>806</v>
      </c>
      <c r="E29" s="154">
        <v>100</v>
      </c>
      <c r="F29" s="174">
        <v>43</v>
      </c>
      <c r="G29" s="146">
        <f t="shared" si="6"/>
        <v>0.43</v>
      </c>
      <c r="H29" s="258">
        <f t="shared" si="1"/>
        <v>1851.4318181818182</v>
      </c>
      <c r="I29" s="147">
        <v>5</v>
      </c>
      <c r="J29" s="224"/>
      <c r="K29" s="173">
        <f t="shared" si="2"/>
        <v>1851.4318181818182</v>
      </c>
      <c r="L29" s="151"/>
      <c r="M29" s="259">
        <f t="shared" si="3"/>
        <v>40688.945557851242</v>
      </c>
      <c r="N29" s="260">
        <f t="shared" si="4"/>
        <v>395.36142105046281</v>
      </c>
      <c r="O29" s="152"/>
      <c r="Q29" s="51"/>
    </row>
    <row r="30" spans="1:17" ht="23.25" customHeight="1">
      <c r="A30">
        <f t="shared" si="0"/>
        <v>0</v>
      </c>
      <c r="B30" s="13">
        <f t="shared" si="5"/>
        <v>3736</v>
      </c>
      <c r="C30" s="154">
        <v>1181</v>
      </c>
      <c r="D30" s="174">
        <v>1181</v>
      </c>
      <c r="E30" s="154">
        <v>100</v>
      </c>
      <c r="F30" s="174">
        <v>55</v>
      </c>
      <c r="G30" s="146">
        <f t="shared" si="6"/>
        <v>0.55000000000000004</v>
      </c>
      <c r="H30" s="258">
        <f t="shared" si="1"/>
        <v>2130.8214285714284</v>
      </c>
      <c r="I30" s="147"/>
      <c r="J30" s="224"/>
      <c r="K30" s="173">
        <f t="shared" si="2"/>
        <v>2130.8214285714284</v>
      </c>
      <c r="L30" s="151"/>
      <c r="M30" s="259">
        <f t="shared" si="3"/>
        <v>33840.661587003226</v>
      </c>
      <c r="N30" s="260">
        <f t="shared" si="4"/>
        <v>360.5582970237013</v>
      </c>
      <c r="O30" s="152"/>
      <c r="Q30" s="51"/>
    </row>
    <row r="31" spans="1:17" ht="23.25" customHeight="1">
      <c r="A31">
        <f t="shared" si="0"/>
        <v>0</v>
      </c>
      <c r="B31" s="13">
        <f t="shared" si="5"/>
        <v>3737</v>
      </c>
      <c r="C31" s="154">
        <v>1507</v>
      </c>
      <c r="D31" s="174">
        <v>1507</v>
      </c>
      <c r="E31" s="154">
        <v>96</v>
      </c>
      <c r="F31" s="174">
        <v>37</v>
      </c>
      <c r="G31" s="146">
        <f t="shared" si="6"/>
        <v>0.38541666666666669</v>
      </c>
      <c r="H31" s="258">
        <f t="shared" si="1"/>
        <v>3848.3684210526317</v>
      </c>
      <c r="I31" s="147"/>
      <c r="J31" s="224"/>
      <c r="K31" s="173">
        <f t="shared" si="2"/>
        <v>3848.3684210526317</v>
      </c>
      <c r="L31" s="151"/>
      <c r="M31" s="259">
        <f t="shared" si="3"/>
        <v>225273.7673130194</v>
      </c>
      <c r="N31" s="260">
        <f t="shared" si="4"/>
        <v>930.27506927236061</v>
      </c>
      <c r="O31" s="152"/>
      <c r="Q31" s="51"/>
    </row>
    <row r="32" spans="1:17" ht="23.25" customHeight="1">
      <c r="A32">
        <f t="shared" si="0"/>
        <v>0</v>
      </c>
      <c r="B32" s="13">
        <f t="shared" si="5"/>
        <v>3738</v>
      </c>
      <c r="C32" s="228">
        <v>1587</v>
      </c>
      <c r="D32" s="229">
        <v>1587</v>
      </c>
      <c r="E32" s="154">
        <v>100</v>
      </c>
      <c r="F32" s="174">
        <v>39</v>
      </c>
      <c r="G32" s="146">
        <f t="shared" si="6"/>
        <v>0.39</v>
      </c>
      <c r="H32" s="258">
        <f t="shared" si="1"/>
        <v>4008.7</v>
      </c>
      <c r="I32" s="147"/>
      <c r="J32" s="224"/>
      <c r="K32" s="173">
        <f t="shared" si="2"/>
        <v>4008.7</v>
      </c>
      <c r="L32" s="151"/>
      <c r="M32" s="259">
        <f t="shared" si="3"/>
        <v>230870.70219512196</v>
      </c>
      <c r="N32" s="260">
        <f t="shared" si="4"/>
        <v>941.76052664824533</v>
      </c>
      <c r="O32" s="152"/>
      <c r="Q32" s="51"/>
    </row>
    <row r="33" spans="1:18" ht="23.25" customHeight="1">
      <c r="A33">
        <f t="shared" si="0"/>
        <v>0</v>
      </c>
      <c r="B33" s="13">
        <f>(B32+1)</f>
        <v>3739</v>
      </c>
      <c r="C33" s="230">
        <v>554</v>
      </c>
      <c r="D33" s="231">
        <v>554</v>
      </c>
      <c r="E33" s="154">
        <v>100</v>
      </c>
      <c r="F33" s="174">
        <v>38</v>
      </c>
      <c r="G33" s="146">
        <f t="shared" si="6"/>
        <v>0.38</v>
      </c>
      <c r="H33" s="258">
        <f t="shared" si="1"/>
        <v>1436.3076923076924</v>
      </c>
      <c r="I33" s="147"/>
      <c r="J33" s="224"/>
      <c r="K33" s="173">
        <f t="shared" si="2"/>
        <v>1436.3076923076924</v>
      </c>
      <c r="L33" s="151"/>
      <c r="M33" s="259">
        <f t="shared" si="3"/>
        <v>29475.863905325445</v>
      </c>
      <c r="N33" s="260">
        <f t="shared" si="4"/>
        <v>336.50331169053629</v>
      </c>
      <c r="O33" s="169"/>
      <c r="P33" s="219"/>
      <c r="Q33" s="51"/>
    </row>
    <row r="34" spans="1:18" ht="23.25" customHeight="1">
      <c r="A34">
        <f t="shared" si="0"/>
        <v>2</v>
      </c>
      <c r="B34" s="13">
        <f>(B33+1)</f>
        <v>3740</v>
      </c>
      <c r="C34" s="154">
        <v>1566</v>
      </c>
      <c r="D34" s="174">
        <v>1564</v>
      </c>
      <c r="E34" s="154">
        <v>100</v>
      </c>
      <c r="F34" s="174">
        <v>71</v>
      </c>
      <c r="G34" s="146">
        <f>(F34/E34)</f>
        <v>0.71</v>
      </c>
      <c r="H34" s="258">
        <f t="shared" si="1"/>
        <v>2194.3472222222222</v>
      </c>
      <c r="I34" s="147"/>
      <c r="J34" s="224"/>
      <c r="K34" s="173">
        <f t="shared" si="2"/>
        <v>2194.3472222222222</v>
      </c>
      <c r="L34" s="151"/>
      <c r="M34" s="259">
        <f t="shared" si="3"/>
        <v>18084.465121871301</v>
      </c>
      <c r="N34" s="260">
        <f t="shared" si="4"/>
        <v>263.57784658840501</v>
      </c>
      <c r="O34" s="162"/>
      <c r="P34" s="170"/>
      <c r="Q34" s="51"/>
    </row>
    <row r="35" spans="1:18" s="50" customFormat="1" ht="23.25" customHeight="1">
      <c r="A35">
        <f t="shared" si="0"/>
        <v>0</v>
      </c>
      <c r="B35" s="187">
        <f>(B34+1)</f>
        <v>3741</v>
      </c>
      <c r="C35" s="65">
        <v>416</v>
      </c>
      <c r="D35" s="188">
        <v>416</v>
      </c>
      <c r="E35" s="65">
        <v>102</v>
      </c>
      <c r="F35" s="188">
        <v>13</v>
      </c>
      <c r="G35" s="63">
        <f>(F35/E35)</f>
        <v>0.12745098039215685</v>
      </c>
      <c r="H35" s="262">
        <f t="shared" si="1"/>
        <v>3066.9285714285716</v>
      </c>
      <c r="I35" s="59">
        <v>4</v>
      </c>
      <c r="J35" s="198"/>
      <c r="K35" s="173">
        <f t="shared" si="2"/>
        <v>3066.9285714285716</v>
      </c>
      <c r="L35" s="151"/>
      <c r="M35" s="259">
        <f t="shared" si="3"/>
        <v>523987.59081632656</v>
      </c>
      <c r="N35" s="260">
        <f t="shared" si="4"/>
        <v>1418.7849480735267</v>
      </c>
      <c r="Q35" s="232"/>
    </row>
    <row r="36" spans="1:18" s="50" customFormat="1" ht="23.25" customHeight="1">
      <c r="A36">
        <f t="shared" si="0"/>
        <v>0</v>
      </c>
      <c r="B36" s="187">
        <f>(B35+1)</f>
        <v>3742</v>
      </c>
      <c r="C36" s="186">
        <v>488</v>
      </c>
      <c r="D36" s="188">
        <v>488</v>
      </c>
      <c r="E36" s="65">
        <v>100</v>
      </c>
      <c r="F36" s="188">
        <v>27</v>
      </c>
      <c r="G36" s="63">
        <f>(F36/E36)</f>
        <v>0.27</v>
      </c>
      <c r="H36" s="262">
        <f t="shared" si="1"/>
        <v>1762.8928571428571</v>
      </c>
      <c r="I36" s="59"/>
      <c r="J36" s="198"/>
      <c r="K36" s="173">
        <f t="shared" si="2"/>
        <v>1762.8928571428571</v>
      </c>
      <c r="L36" s="151"/>
      <c r="M36" s="259">
        <f t="shared" si="3"/>
        <v>73103.800888458834</v>
      </c>
      <c r="N36" s="260">
        <f t="shared" si="4"/>
        <v>529.93920546898903</v>
      </c>
      <c r="Q36" s="51"/>
    </row>
    <row r="37" spans="1:18" s="50" customFormat="1" ht="23.25" customHeight="1" thickBot="1">
      <c r="A37">
        <f t="shared" si="0"/>
        <v>0</v>
      </c>
      <c r="B37" s="233">
        <f>(B36+1)</f>
        <v>3743</v>
      </c>
      <c r="C37" s="186">
        <v>213</v>
      </c>
      <c r="D37" s="234">
        <v>213</v>
      </c>
      <c r="E37" s="235">
        <v>100</v>
      </c>
      <c r="F37" s="234">
        <v>20</v>
      </c>
      <c r="G37" s="296">
        <f>(F37/E37)</f>
        <v>0.2</v>
      </c>
      <c r="H37" s="263">
        <f t="shared" si="1"/>
        <v>1028.2380952380952</v>
      </c>
      <c r="I37" s="236"/>
      <c r="J37" s="237"/>
      <c r="K37" s="173">
        <f t="shared" si="2"/>
        <v>1028.2380952380952</v>
      </c>
      <c r="L37" s="151"/>
      <c r="M37" s="259">
        <f t="shared" si="3"/>
        <v>34397.048031333747</v>
      </c>
      <c r="N37" s="260">
        <f t="shared" si="4"/>
        <v>363.51024705938033</v>
      </c>
      <c r="Q37" s="51"/>
    </row>
    <row r="38" spans="1:18" ht="19.5" thickBot="1">
      <c r="A38">
        <f t="shared" si="0"/>
        <v>14</v>
      </c>
      <c r="B38" s="171" t="s">
        <v>13</v>
      </c>
      <c r="C38" s="238">
        <f>SUM(C7:C37)</f>
        <v>24316</v>
      </c>
      <c r="D38" s="238">
        <f>SUM(D7:D37)</f>
        <v>24302</v>
      </c>
      <c r="E38" s="238">
        <f>SUM(E7:E37)</f>
        <v>3144</v>
      </c>
      <c r="F38" s="238">
        <f>SUM(F7:F37)</f>
        <v>1026</v>
      </c>
      <c r="G38" s="239">
        <f>F38/E38</f>
        <v>0.32633587786259544</v>
      </c>
      <c r="H38" s="240">
        <f>SUM(H7:H37)</f>
        <v>76917.234761010113</v>
      </c>
      <c r="I38" s="241">
        <f>SUM(I7:I37)</f>
        <v>9</v>
      </c>
      <c r="J38" s="242">
        <f>SUM(J7:J37)</f>
        <v>0</v>
      </c>
      <c r="K38" s="173">
        <f>H38+J38</f>
        <v>76917.234761010113</v>
      </c>
      <c r="L38" s="151"/>
      <c r="M38" s="243">
        <f>SUM(M7:M37)</f>
        <v>5881289.2556219585</v>
      </c>
      <c r="N38" s="244">
        <f>SQRT(M38)*1.96</f>
        <v>4753.2684338670915</v>
      </c>
      <c r="O38" s="245" t="s">
        <v>49</v>
      </c>
      <c r="P38" s="246">
        <f>(N38/H38)</f>
        <v>6.1797183019332319E-2</v>
      </c>
      <c r="Q38" s="247"/>
      <c r="R38" s="50"/>
    </row>
    <row r="39" spans="1:18">
      <c r="B39" s="3"/>
      <c r="H39" s="248"/>
      <c r="I39" s="248"/>
      <c r="J39" s="248"/>
      <c r="K39" s="249"/>
      <c r="L39" s="249"/>
      <c r="M39" s="251"/>
      <c r="N39" s="251"/>
      <c r="O39" s="251"/>
      <c r="P39" s="252"/>
      <c r="Q39" s="50"/>
      <c r="R39" s="50"/>
    </row>
    <row r="40" spans="1:18">
      <c r="B40" s="3"/>
      <c r="C40" s="56">
        <f>(C38-D38)</f>
        <v>14</v>
      </c>
      <c r="D40" s="2" t="s">
        <v>36</v>
      </c>
      <c r="H40" s="253"/>
      <c r="I40" s="254"/>
      <c r="J40" s="248"/>
      <c r="K40" s="249"/>
      <c r="L40" s="249"/>
      <c r="M40" s="249"/>
      <c r="N40" s="50"/>
      <c r="O40" s="50"/>
      <c r="P40" s="50"/>
      <c r="Q40" s="50"/>
      <c r="R40" s="50"/>
    </row>
    <row r="41" spans="1:18">
      <c r="B41" s="3"/>
      <c r="C41" s="56"/>
      <c r="D41" s="2"/>
      <c r="H41" s="253"/>
      <c r="I41" s="254"/>
      <c r="J41" s="248"/>
      <c r="K41" s="249"/>
      <c r="L41" s="249"/>
      <c r="M41" s="249"/>
      <c r="N41" s="50"/>
      <c r="O41" s="50"/>
      <c r="P41" s="50"/>
      <c r="Q41" s="50"/>
      <c r="R41" s="50"/>
    </row>
    <row r="42" spans="1:18">
      <c r="B42" s="2" t="s">
        <v>64</v>
      </c>
      <c r="H42" s="253"/>
      <c r="I42" s="255"/>
      <c r="J42" s="463"/>
      <c r="K42" s="463"/>
      <c r="L42" s="256"/>
      <c r="M42" s="249"/>
      <c r="N42" s="50"/>
      <c r="O42" s="50"/>
      <c r="P42" s="50"/>
      <c r="Q42" s="50"/>
      <c r="R42" s="50"/>
    </row>
    <row r="43" spans="1:18">
      <c r="H43" s="253"/>
      <c r="I43" s="248"/>
      <c r="J43" s="248"/>
      <c r="K43" s="249"/>
      <c r="L43" s="249"/>
      <c r="M43" s="249"/>
      <c r="N43" s="50"/>
      <c r="O43" s="50"/>
      <c r="P43" s="50"/>
      <c r="Q43" s="50"/>
      <c r="R43" s="50"/>
    </row>
    <row r="44" spans="1:18">
      <c r="B44" s="2"/>
      <c r="C44" s="2"/>
      <c r="H44" s="248"/>
      <c r="I44" s="248"/>
      <c r="J44" s="248"/>
      <c r="K44" s="249"/>
      <c r="L44" s="249"/>
      <c r="M44" s="249"/>
      <c r="N44" s="50"/>
      <c r="O44" s="50"/>
      <c r="P44" s="50"/>
      <c r="Q44" s="50"/>
      <c r="R44" s="50"/>
    </row>
    <row r="48" spans="1:18">
      <c r="N48" s="1"/>
      <c r="O48" s="117"/>
      <c r="P48" s="1"/>
      <c r="Q48" s="117"/>
    </row>
    <row r="49" spans="2:2">
      <c r="B49" s="185"/>
    </row>
  </sheetData>
  <mergeCells count="8">
    <mergeCell ref="M4:N4"/>
    <mergeCell ref="J42:K42"/>
    <mergeCell ref="B3:F3"/>
    <mergeCell ref="G3:H3"/>
    <mergeCell ref="I3:J3"/>
    <mergeCell ref="C4:D4"/>
    <mergeCell ref="E4:F4"/>
    <mergeCell ref="I4:J4"/>
  </mergeCells>
  <phoneticPr fontId="22" type="noConversion"/>
  <pageMargins left="0.7" right="0.7" top="0.75" bottom="0.75" header="0.3" footer="0.3"/>
  <pageSetup scale="49" orientation="landscape" horizontalDpi="4294967295" r:id="rId1"/>
  <headerFooter>
    <oddHeader>&amp;A</oddHeader>
    <oddFooter>&amp;Z&amp;F</oddFooter>
  </headerFooter>
  <drawing r:id="rId2"/>
</worksheet>
</file>

<file path=xl/worksheets/sheet6.xml><?xml version="1.0" encoding="utf-8"?>
<worksheet xmlns="http://schemas.openxmlformats.org/spreadsheetml/2006/main" xmlns:r="http://schemas.openxmlformats.org/officeDocument/2006/relationships">
  <sheetPr>
    <pageSetUpPr fitToPage="1"/>
  </sheetPr>
  <dimension ref="A1:R48"/>
  <sheetViews>
    <sheetView zoomScale="60" workbookViewId="0">
      <selection activeCell="A7" sqref="A7:A34"/>
    </sheetView>
  </sheetViews>
  <sheetFormatPr defaultRowHeight="18.75"/>
  <cols>
    <col min="2" max="2" width="14.42578125" style="1" customWidth="1"/>
    <col min="3" max="3" width="11" style="1" customWidth="1"/>
    <col min="4" max="4" width="11.28515625" style="1" customWidth="1"/>
    <col min="5" max="5" width="11.85546875" style="1" customWidth="1"/>
    <col min="6" max="6" width="9.85546875" style="1" customWidth="1"/>
    <col min="7" max="7" width="10" style="1" customWidth="1"/>
    <col min="8" max="8" width="16.7109375" style="1" customWidth="1"/>
    <col min="9" max="9" width="12" style="1" bestFit="1" customWidth="1"/>
    <col min="10" max="10" width="12" style="1" customWidth="1"/>
    <col min="11" max="11" width="14.85546875" style="117" customWidth="1"/>
    <col min="13" max="13" width="17.5703125" style="117" customWidth="1"/>
    <col min="14" max="14" width="15" customWidth="1"/>
    <col min="15" max="15" width="4.7109375" customWidth="1"/>
    <col min="16" max="16" width="9" customWidth="1"/>
    <col min="17" max="17" width="32.85546875" customWidth="1"/>
  </cols>
  <sheetData>
    <row r="1" spans="1:17" ht="21">
      <c r="B1" s="10" t="s">
        <v>58</v>
      </c>
    </row>
    <row r="2" spans="1:17" ht="19.5" thickBot="1">
      <c r="B2" s="2"/>
      <c r="D2" s="1" t="s">
        <v>43</v>
      </c>
      <c r="E2" s="1" t="s">
        <v>44</v>
      </c>
      <c r="F2" s="1" t="s">
        <v>45</v>
      </c>
      <c r="H2" s="1" t="s">
        <v>46</v>
      </c>
    </row>
    <row r="3" spans="1:17" ht="19.5" thickBot="1">
      <c r="B3" s="455" t="s">
        <v>12</v>
      </c>
      <c r="C3" s="456"/>
      <c r="D3" s="456"/>
      <c r="E3" s="456"/>
      <c r="F3" s="456"/>
      <c r="G3" s="455" t="s">
        <v>26</v>
      </c>
      <c r="H3" s="457"/>
      <c r="I3" s="455" t="s">
        <v>23</v>
      </c>
      <c r="J3" s="456"/>
      <c r="K3" s="121" t="s">
        <v>2</v>
      </c>
      <c r="M3" s="144"/>
      <c r="Q3" s="5"/>
    </row>
    <row r="4" spans="1:17">
      <c r="B4" s="8"/>
      <c r="C4" s="458" t="s">
        <v>1</v>
      </c>
      <c r="D4" s="459"/>
      <c r="E4" s="460" t="s">
        <v>11</v>
      </c>
      <c r="F4" s="461"/>
      <c r="G4" s="19" t="s">
        <v>6</v>
      </c>
      <c r="H4" s="19" t="s">
        <v>9</v>
      </c>
      <c r="I4" s="462" t="s">
        <v>24</v>
      </c>
      <c r="J4" s="454"/>
      <c r="K4" s="122" t="s">
        <v>27</v>
      </c>
      <c r="M4" s="454" t="s">
        <v>26</v>
      </c>
      <c r="N4" s="454"/>
      <c r="O4" s="144"/>
      <c r="Q4" s="5"/>
    </row>
    <row r="5" spans="1:17" ht="19.5" thickBot="1">
      <c r="B5" s="12" t="s">
        <v>0</v>
      </c>
      <c r="C5" s="16" t="s">
        <v>2</v>
      </c>
      <c r="D5" s="17" t="s">
        <v>3</v>
      </c>
      <c r="E5" s="18" t="s">
        <v>20</v>
      </c>
      <c r="F5" s="17" t="s">
        <v>5</v>
      </c>
      <c r="G5" s="15" t="s">
        <v>7</v>
      </c>
      <c r="H5" s="15" t="s">
        <v>10</v>
      </c>
      <c r="I5" s="16" t="s">
        <v>25</v>
      </c>
      <c r="J5" s="18" t="s">
        <v>9</v>
      </c>
      <c r="K5" s="12" t="s">
        <v>10</v>
      </c>
      <c r="M5" s="221" t="s">
        <v>47</v>
      </c>
      <c r="N5" s="217" t="s">
        <v>48</v>
      </c>
      <c r="O5" s="145"/>
      <c r="P5" s="145"/>
      <c r="Q5" s="176" t="s">
        <v>8</v>
      </c>
    </row>
    <row r="6" spans="1:17" ht="19.5" hidden="1" thickBot="1">
      <c r="B6" s="9"/>
      <c r="C6" s="4"/>
      <c r="D6" s="7"/>
      <c r="E6" s="6"/>
      <c r="F6" s="7"/>
      <c r="G6" s="4"/>
      <c r="H6" s="6"/>
      <c r="I6" s="4"/>
      <c r="J6" s="6"/>
      <c r="K6" s="122"/>
      <c r="M6" s="144"/>
      <c r="Q6" s="5"/>
    </row>
    <row r="7" spans="1:17" ht="23.25" customHeight="1">
      <c r="A7">
        <f>C7-D7</f>
        <v>0</v>
      </c>
      <c r="B7" s="168">
        <f>DATE( 10,4,1)</f>
        <v>3744</v>
      </c>
      <c r="C7" s="65">
        <v>389</v>
      </c>
      <c r="D7" s="62">
        <v>389</v>
      </c>
      <c r="E7" s="57">
        <v>154</v>
      </c>
      <c r="F7" s="58">
        <v>32</v>
      </c>
      <c r="G7" s="222">
        <f>(F7/E7)</f>
        <v>0.20779220779220781</v>
      </c>
      <c r="H7" s="258">
        <f>((D7+1)*(E7+1)/(F7+1))-1</f>
        <v>1830.8181818181818</v>
      </c>
      <c r="I7" s="172"/>
      <c r="J7" s="223"/>
      <c r="K7" s="173">
        <f>H7+J7</f>
        <v>1830.8181818181818</v>
      </c>
      <c r="M7" s="259">
        <f>+((E7+1)*(D7+1)*(E7-F7)*(D7-F7))/((F7+1)*(F7+1)*(F7+2))</f>
        <v>71107.851239669428</v>
      </c>
      <c r="N7" s="260">
        <f t="shared" ref="N7:N36" si="0">SQRT(M7)*1.96</f>
        <v>522.65468650181845</v>
      </c>
      <c r="O7" s="152"/>
      <c r="Q7" s="183"/>
    </row>
    <row r="8" spans="1:17" ht="23.25" customHeight="1">
      <c r="A8">
        <f t="shared" ref="A8:A37" si="1">C8-D8</f>
        <v>0</v>
      </c>
      <c r="B8" s="13">
        <f>(B7+1)</f>
        <v>3745</v>
      </c>
      <c r="C8" s="65">
        <v>42</v>
      </c>
      <c r="D8" s="62">
        <v>42</v>
      </c>
      <c r="E8" s="61">
        <v>100</v>
      </c>
      <c r="F8" s="62">
        <v>4</v>
      </c>
      <c r="G8" s="146">
        <f>(F8/E8)</f>
        <v>0.04</v>
      </c>
      <c r="H8" s="258">
        <f t="shared" ref="H8:H36" si="2">((D8+1)*(E8+1)/(F8+1))-1</f>
        <v>867.6</v>
      </c>
      <c r="I8" s="147"/>
      <c r="J8" s="224"/>
      <c r="K8" s="173">
        <f t="shared" ref="K8:K36" si="3">H8+J8</f>
        <v>867.6</v>
      </c>
      <c r="M8" s="259">
        <f>+((E8+1)*(D8+1)*(E8-F8)*(D8-F8))/((F8+1)*(F8+1)*(F8+2))</f>
        <v>105621.75999999999</v>
      </c>
      <c r="N8" s="260">
        <f t="shared" si="0"/>
        <v>636.99023007892356</v>
      </c>
      <c r="O8" s="152"/>
      <c r="Q8" s="51"/>
    </row>
    <row r="9" spans="1:17" ht="23.25" customHeight="1">
      <c r="A9">
        <f t="shared" si="1"/>
        <v>0</v>
      </c>
      <c r="B9" s="13">
        <f t="shared" ref="B9:B32" si="4">(B8+1)</f>
        <v>3746</v>
      </c>
      <c r="C9" s="65">
        <v>14</v>
      </c>
      <c r="D9" s="62">
        <v>14</v>
      </c>
      <c r="E9" s="61"/>
      <c r="F9" s="62"/>
      <c r="G9" s="225" t="e">
        <f t="shared" ref="G9:G33" si="5">(F9/E9)</f>
        <v>#DIV/0!</v>
      </c>
      <c r="H9" s="258">
        <f t="shared" si="2"/>
        <v>14</v>
      </c>
      <c r="I9" s="226"/>
      <c r="J9" s="227"/>
      <c r="K9" s="173">
        <f t="shared" si="3"/>
        <v>14</v>
      </c>
      <c r="M9" s="259">
        <f t="shared" ref="M9:M36" si="6">+((E9+1)*(D9+1)*(E9-F9)*(D9-F9))/((F9+1)*(F9+1)*(F9+2))</f>
        <v>0</v>
      </c>
      <c r="N9" s="260">
        <f t="shared" si="0"/>
        <v>0</v>
      </c>
      <c r="O9" s="152"/>
      <c r="Q9" s="183" t="s">
        <v>69</v>
      </c>
    </row>
    <row r="10" spans="1:17" ht="23.25" customHeight="1">
      <c r="A10">
        <f t="shared" si="1"/>
        <v>0</v>
      </c>
      <c r="B10" s="13">
        <f t="shared" si="4"/>
        <v>3747</v>
      </c>
      <c r="C10" s="65">
        <v>27</v>
      </c>
      <c r="D10" s="62">
        <v>27</v>
      </c>
      <c r="E10" s="61">
        <v>27</v>
      </c>
      <c r="F10" s="62">
        <v>3</v>
      </c>
      <c r="G10" s="146">
        <f t="shared" si="5"/>
        <v>0.1111111111111111</v>
      </c>
      <c r="H10" s="258">
        <f t="shared" si="2"/>
        <v>195</v>
      </c>
      <c r="I10" s="147"/>
      <c r="J10" s="224"/>
      <c r="K10" s="173">
        <f t="shared" si="3"/>
        <v>195</v>
      </c>
      <c r="M10" s="259">
        <f t="shared" si="6"/>
        <v>5644.8</v>
      </c>
      <c r="N10" s="260">
        <f t="shared" si="0"/>
        <v>147.25849272622617</v>
      </c>
      <c r="O10" s="152"/>
      <c r="Q10" s="51" t="s">
        <v>70</v>
      </c>
    </row>
    <row r="11" spans="1:17" ht="23.25" customHeight="1">
      <c r="A11">
        <f t="shared" si="1"/>
        <v>0</v>
      </c>
      <c r="B11" s="13">
        <f t="shared" si="4"/>
        <v>3748</v>
      </c>
      <c r="C11" s="65">
        <v>39</v>
      </c>
      <c r="D11" s="62">
        <v>39</v>
      </c>
      <c r="E11" s="61">
        <v>25</v>
      </c>
      <c r="F11" s="62">
        <v>0</v>
      </c>
      <c r="G11" s="146">
        <f t="shared" si="5"/>
        <v>0</v>
      </c>
      <c r="H11" s="258">
        <f t="shared" si="2"/>
        <v>1039</v>
      </c>
      <c r="I11" s="147">
        <v>2</v>
      </c>
      <c r="J11" s="224"/>
      <c r="K11" s="173">
        <f t="shared" si="3"/>
        <v>1039</v>
      </c>
      <c r="M11" s="259">
        <f t="shared" si="6"/>
        <v>507000</v>
      </c>
      <c r="N11" s="260">
        <f t="shared" si="0"/>
        <v>1395.5970765231632</v>
      </c>
      <c r="O11" s="152"/>
      <c r="Q11" s="51" t="s">
        <v>72</v>
      </c>
    </row>
    <row r="12" spans="1:17" ht="23.25" customHeight="1">
      <c r="A12">
        <f t="shared" si="1"/>
        <v>0</v>
      </c>
      <c r="B12" s="13">
        <f t="shared" si="4"/>
        <v>3749</v>
      </c>
      <c r="C12" s="65">
        <v>48</v>
      </c>
      <c r="D12" s="62">
        <v>48</v>
      </c>
      <c r="E12" s="61">
        <v>39</v>
      </c>
      <c r="F12" s="62">
        <v>4</v>
      </c>
      <c r="G12" s="146">
        <f t="shared" si="5"/>
        <v>0.10256410256410256</v>
      </c>
      <c r="H12" s="258">
        <f t="shared" si="2"/>
        <v>391</v>
      </c>
      <c r="I12" s="201"/>
      <c r="J12" s="199"/>
      <c r="K12" s="173">
        <f t="shared" si="3"/>
        <v>391</v>
      </c>
      <c r="M12" s="259">
        <f t="shared" si="6"/>
        <v>20122.666666666668</v>
      </c>
      <c r="N12" s="260">
        <f t="shared" si="0"/>
        <v>278.03459544931934</v>
      </c>
      <c r="O12" s="152"/>
      <c r="Q12" s="51" t="s">
        <v>71</v>
      </c>
    </row>
    <row r="13" spans="1:17" ht="23.25" customHeight="1">
      <c r="A13">
        <f t="shared" si="1"/>
        <v>0</v>
      </c>
      <c r="B13" s="13">
        <f t="shared" si="4"/>
        <v>3750</v>
      </c>
      <c r="C13" s="65">
        <v>27</v>
      </c>
      <c r="D13" s="62">
        <v>27</v>
      </c>
      <c r="E13" s="61">
        <v>48</v>
      </c>
      <c r="F13" s="62">
        <v>6</v>
      </c>
      <c r="G13" s="146">
        <f t="shared" si="5"/>
        <v>0.125</v>
      </c>
      <c r="H13" s="258">
        <f t="shared" si="2"/>
        <v>195</v>
      </c>
      <c r="I13" s="147"/>
      <c r="J13" s="224"/>
      <c r="K13" s="173">
        <f t="shared" si="3"/>
        <v>195</v>
      </c>
      <c r="M13" s="259">
        <f t="shared" si="6"/>
        <v>3087</v>
      </c>
      <c r="N13" s="260">
        <f t="shared" si="0"/>
        <v>108.89912396341855</v>
      </c>
      <c r="O13" s="152"/>
      <c r="Q13" s="51"/>
    </row>
    <row r="14" spans="1:17" ht="23.25" customHeight="1">
      <c r="A14">
        <f t="shared" si="1"/>
        <v>0</v>
      </c>
      <c r="B14" s="13">
        <f t="shared" si="4"/>
        <v>3751</v>
      </c>
      <c r="C14" s="65">
        <v>65</v>
      </c>
      <c r="D14" s="62">
        <v>65</v>
      </c>
      <c r="E14" s="61">
        <v>27</v>
      </c>
      <c r="F14" s="62">
        <v>2</v>
      </c>
      <c r="G14" s="146">
        <f t="shared" si="5"/>
        <v>7.407407407407407E-2</v>
      </c>
      <c r="H14" s="258">
        <f t="shared" si="2"/>
        <v>615</v>
      </c>
      <c r="I14" s="147"/>
      <c r="J14" s="224"/>
      <c r="K14" s="173">
        <f t="shared" si="3"/>
        <v>615</v>
      </c>
      <c r="M14" s="259">
        <f t="shared" si="6"/>
        <v>80850</v>
      </c>
      <c r="N14" s="260">
        <f t="shared" si="0"/>
        <v>557.30903455802684</v>
      </c>
      <c r="O14" s="152"/>
      <c r="Q14" s="183"/>
    </row>
    <row r="15" spans="1:17" ht="23.25" customHeight="1">
      <c r="A15">
        <f t="shared" si="1"/>
        <v>0</v>
      </c>
      <c r="B15" s="13">
        <f t="shared" si="4"/>
        <v>3752</v>
      </c>
      <c r="C15" s="65">
        <v>44</v>
      </c>
      <c r="D15" s="62">
        <v>44</v>
      </c>
      <c r="E15" s="61">
        <v>65</v>
      </c>
      <c r="F15" s="62">
        <v>3</v>
      </c>
      <c r="G15" s="146">
        <f t="shared" si="5"/>
        <v>4.6153846153846156E-2</v>
      </c>
      <c r="H15" s="258">
        <f t="shared" si="2"/>
        <v>741.5</v>
      </c>
      <c r="I15" s="147"/>
      <c r="J15" s="224"/>
      <c r="K15" s="173">
        <f t="shared" si="3"/>
        <v>741.5</v>
      </c>
      <c r="M15" s="259">
        <f t="shared" si="6"/>
        <v>94371.75</v>
      </c>
      <c r="N15" s="260">
        <f t="shared" si="0"/>
        <v>602.11171289055653</v>
      </c>
      <c r="O15" s="152"/>
      <c r="Q15" s="51"/>
    </row>
    <row r="16" spans="1:17" ht="23.25" customHeight="1">
      <c r="A16">
        <f t="shared" si="1"/>
        <v>0</v>
      </c>
      <c r="B16" s="13">
        <f t="shared" si="4"/>
        <v>3753</v>
      </c>
      <c r="C16" s="65">
        <v>59</v>
      </c>
      <c r="D16" s="62">
        <v>59</v>
      </c>
      <c r="E16" s="61">
        <v>23</v>
      </c>
      <c r="F16" s="62">
        <v>5</v>
      </c>
      <c r="G16" s="146">
        <f t="shared" si="5"/>
        <v>0.21739130434782608</v>
      </c>
      <c r="H16" s="258">
        <f t="shared" si="2"/>
        <v>239</v>
      </c>
      <c r="I16" s="147"/>
      <c r="J16" s="224"/>
      <c r="K16" s="173">
        <f t="shared" si="3"/>
        <v>239</v>
      </c>
      <c r="M16" s="259">
        <f t="shared" si="6"/>
        <v>5554.2857142857147</v>
      </c>
      <c r="N16" s="260">
        <f t="shared" si="0"/>
        <v>146.07307760158955</v>
      </c>
      <c r="O16" s="152"/>
      <c r="Q16" s="51" t="s">
        <v>73</v>
      </c>
    </row>
    <row r="17" spans="1:17" ht="23.25" customHeight="1">
      <c r="A17">
        <f t="shared" si="1"/>
        <v>0</v>
      </c>
      <c r="B17" s="13">
        <f t="shared" si="4"/>
        <v>3754</v>
      </c>
      <c r="C17" s="65">
        <v>23</v>
      </c>
      <c r="D17" s="62">
        <v>23</v>
      </c>
      <c r="E17" s="61">
        <v>26</v>
      </c>
      <c r="F17" s="62">
        <v>2</v>
      </c>
      <c r="G17" s="146">
        <f t="shared" si="5"/>
        <v>7.6923076923076927E-2</v>
      </c>
      <c r="H17" s="258">
        <f t="shared" si="2"/>
        <v>215</v>
      </c>
      <c r="I17" s="147"/>
      <c r="J17" s="224"/>
      <c r="K17" s="173">
        <f t="shared" si="3"/>
        <v>215</v>
      </c>
      <c r="M17" s="259">
        <f t="shared" si="6"/>
        <v>9072</v>
      </c>
      <c r="N17" s="260">
        <f t="shared" si="0"/>
        <v>186.68421250871751</v>
      </c>
      <c r="O17" s="152"/>
      <c r="Q17" s="51" t="s">
        <v>74</v>
      </c>
    </row>
    <row r="18" spans="1:17" ht="23.25" customHeight="1">
      <c r="A18">
        <f t="shared" si="1"/>
        <v>0</v>
      </c>
      <c r="B18" s="13">
        <f t="shared" si="4"/>
        <v>3755</v>
      </c>
      <c r="C18" s="65">
        <v>61</v>
      </c>
      <c r="D18" s="62">
        <v>61</v>
      </c>
      <c r="E18" s="61">
        <v>12</v>
      </c>
      <c r="F18" s="62">
        <v>3</v>
      </c>
      <c r="G18" s="146">
        <f t="shared" si="5"/>
        <v>0.25</v>
      </c>
      <c r="H18" s="258">
        <f t="shared" si="2"/>
        <v>200.5</v>
      </c>
      <c r="I18" s="147"/>
      <c r="J18" s="224"/>
      <c r="K18" s="173">
        <f t="shared" si="3"/>
        <v>200.5</v>
      </c>
      <c r="M18" s="259">
        <f t="shared" si="6"/>
        <v>5259.15</v>
      </c>
      <c r="N18" s="260">
        <f t="shared" si="0"/>
        <v>142.1391945945945</v>
      </c>
      <c r="O18" s="152"/>
      <c r="Q18" s="51" t="s">
        <v>75</v>
      </c>
    </row>
    <row r="19" spans="1:17" ht="23.25" customHeight="1">
      <c r="A19">
        <f t="shared" si="1"/>
        <v>0</v>
      </c>
      <c r="B19" s="13">
        <f t="shared" si="4"/>
        <v>3756</v>
      </c>
      <c r="C19" s="65">
        <v>37</v>
      </c>
      <c r="D19" s="62">
        <v>37</v>
      </c>
      <c r="E19" s="61">
        <v>6</v>
      </c>
      <c r="F19" s="62">
        <v>0</v>
      </c>
      <c r="G19" s="146">
        <f>AVERAGE(G17,G18,G21,G20)</f>
        <v>0.25007053757053754</v>
      </c>
      <c r="H19" s="258">
        <f t="shared" si="2"/>
        <v>265</v>
      </c>
      <c r="I19" s="147">
        <v>0</v>
      </c>
      <c r="J19" s="224"/>
      <c r="K19" s="173">
        <f t="shared" si="3"/>
        <v>265</v>
      </c>
      <c r="M19" s="259">
        <f t="shared" si="6"/>
        <v>29526</v>
      </c>
      <c r="N19" s="260">
        <f t="shared" si="0"/>
        <v>336.7893727539514</v>
      </c>
      <c r="O19" s="152"/>
      <c r="Q19" s="51" t="s">
        <v>76</v>
      </c>
    </row>
    <row r="20" spans="1:17" ht="23.25" customHeight="1">
      <c r="A20">
        <f t="shared" si="1"/>
        <v>0</v>
      </c>
      <c r="B20" s="13">
        <f t="shared" si="4"/>
        <v>3757</v>
      </c>
      <c r="C20" s="65">
        <v>35</v>
      </c>
      <c r="D20" s="62">
        <v>35</v>
      </c>
      <c r="E20" s="61">
        <v>37</v>
      </c>
      <c r="F20" s="62">
        <v>8</v>
      </c>
      <c r="G20" s="146">
        <f t="shared" si="5"/>
        <v>0.21621621621621623</v>
      </c>
      <c r="H20" s="258">
        <f t="shared" si="2"/>
        <v>151</v>
      </c>
      <c r="I20" s="147"/>
      <c r="J20" s="224"/>
      <c r="K20" s="173">
        <f t="shared" si="3"/>
        <v>151</v>
      </c>
      <c r="M20" s="259">
        <f t="shared" si="6"/>
        <v>1322.4</v>
      </c>
      <c r="N20" s="260">
        <f t="shared" si="0"/>
        <v>71.275043598723954</v>
      </c>
      <c r="O20" s="152"/>
      <c r="Q20" s="183"/>
    </row>
    <row r="21" spans="1:17" ht="23.25" customHeight="1">
      <c r="A21">
        <f t="shared" si="1"/>
        <v>0</v>
      </c>
      <c r="B21" s="13">
        <f t="shared" si="4"/>
        <v>3758</v>
      </c>
      <c r="C21" s="65">
        <v>9</v>
      </c>
      <c r="D21" s="62">
        <v>9</v>
      </c>
      <c r="E21" s="61">
        <v>35</v>
      </c>
      <c r="F21" s="62">
        <v>16</v>
      </c>
      <c r="G21" s="146">
        <f t="shared" si="5"/>
        <v>0.45714285714285713</v>
      </c>
      <c r="H21" s="258">
        <f t="shared" si="2"/>
        <v>20.176470588235293</v>
      </c>
      <c r="I21" s="147"/>
      <c r="J21" s="224"/>
      <c r="K21" s="173">
        <f t="shared" si="3"/>
        <v>20.176470588235293</v>
      </c>
      <c r="M21" s="259">
        <f>+((E21+1)*(D21+1)*(E21-F21)*(D21-F21))/((F21+1)*(F21+1)*(F21+2))</f>
        <v>-9.2041522491349479</v>
      </c>
      <c r="N21" s="260" t="e">
        <f t="shared" si="0"/>
        <v>#NUM!</v>
      </c>
      <c r="O21" s="152"/>
      <c r="Q21" s="51"/>
    </row>
    <row r="22" spans="1:17" ht="23.25" customHeight="1">
      <c r="A22">
        <f t="shared" si="1"/>
        <v>0</v>
      </c>
      <c r="B22" s="13">
        <f t="shared" si="4"/>
        <v>3759</v>
      </c>
      <c r="C22" s="65">
        <v>19</v>
      </c>
      <c r="D22" s="62">
        <v>19</v>
      </c>
      <c r="E22" s="61">
        <v>9</v>
      </c>
      <c r="F22" s="62">
        <v>0</v>
      </c>
      <c r="G22" s="146">
        <f>AVERAGE(G20,G21,G24,G23)</f>
        <v>0.26216127863725114</v>
      </c>
      <c r="H22" s="258">
        <f t="shared" si="2"/>
        <v>199</v>
      </c>
      <c r="I22" s="147"/>
      <c r="J22" s="224"/>
      <c r="K22" s="173">
        <f t="shared" si="3"/>
        <v>199</v>
      </c>
      <c r="M22" s="259">
        <f t="shared" si="6"/>
        <v>17100</v>
      </c>
      <c r="N22" s="260">
        <f t="shared" si="0"/>
        <v>256.30325788019161</v>
      </c>
      <c r="O22" s="152"/>
      <c r="Q22" s="51" t="s">
        <v>77</v>
      </c>
    </row>
    <row r="23" spans="1:17" ht="23.25" customHeight="1">
      <c r="A23">
        <f t="shared" si="1"/>
        <v>0</v>
      </c>
      <c r="B23" s="13">
        <f t="shared" si="4"/>
        <v>3760</v>
      </c>
      <c r="C23" s="65">
        <v>41</v>
      </c>
      <c r="D23" s="62">
        <v>41</v>
      </c>
      <c r="E23" s="61">
        <v>19</v>
      </c>
      <c r="F23" s="62">
        <v>3</v>
      </c>
      <c r="G23" s="146">
        <f t="shared" si="5"/>
        <v>0.15789473684210525</v>
      </c>
      <c r="H23" s="258">
        <f t="shared" si="2"/>
        <v>209</v>
      </c>
      <c r="I23" s="147"/>
      <c r="J23" s="224"/>
      <c r="K23" s="173">
        <f t="shared" si="3"/>
        <v>209</v>
      </c>
      <c r="M23" s="259">
        <f t="shared" si="6"/>
        <v>6384</v>
      </c>
      <c r="N23" s="260">
        <f t="shared" si="0"/>
        <v>156.6038773466353</v>
      </c>
      <c r="O23" s="152"/>
      <c r="Q23" s="51" t="s">
        <v>78</v>
      </c>
    </row>
    <row r="24" spans="1:17" ht="23.25" customHeight="1">
      <c r="A24">
        <f t="shared" si="1"/>
        <v>0</v>
      </c>
      <c r="B24" s="13">
        <f t="shared" si="4"/>
        <v>3761</v>
      </c>
      <c r="C24" s="65">
        <v>46</v>
      </c>
      <c r="D24" s="62">
        <v>46</v>
      </c>
      <c r="E24" s="61">
        <v>23</v>
      </c>
      <c r="F24" s="62">
        <v>5</v>
      </c>
      <c r="G24" s="146">
        <f t="shared" si="5"/>
        <v>0.21739130434782608</v>
      </c>
      <c r="H24" s="258">
        <f t="shared" si="2"/>
        <v>187</v>
      </c>
      <c r="I24" s="147"/>
      <c r="J24" s="224"/>
      <c r="K24" s="173">
        <f t="shared" si="3"/>
        <v>187</v>
      </c>
      <c r="M24" s="259">
        <f t="shared" si="6"/>
        <v>3303.4285714285716</v>
      </c>
      <c r="N24" s="260">
        <f t="shared" si="0"/>
        <v>112.65190278020164</v>
      </c>
      <c r="O24" s="152"/>
      <c r="Q24" s="51" t="s">
        <v>79</v>
      </c>
    </row>
    <row r="25" spans="1:17" ht="23.25" customHeight="1">
      <c r="A25">
        <f t="shared" si="1"/>
        <v>0</v>
      </c>
      <c r="B25" s="13">
        <f t="shared" si="4"/>
        <v>3762</v>
      </c>
      <c r="C25" s="65">
        <v>51</v>
      </c>
      <c r="D25" s="62">
        <v>51</v>
      </c>
      <c r="E25" s="61">
        <v>25</v>
      </c>
      <c r="F25" s="62">
        <v>6</v>
      </c>
      <c r="G25" s="146">
        <f t="shared" si="5"/>
        <v>0.24</v>
      </c>
      <c r="H25" s="258">
        <f t="shared" si="2"/>
        <v>192.14285714285714</v>
      </c>
      <c r="I25" s="147"/>
      <c r="J25" s="224"/>
      <c r="K25" s="173">
        <f t="shared" si="3"/>
        <v>192.14285714285714</v>
      </c>
      <c r="M25" s="259">
        <f t="shared" si="6"/>
        <v>2948.8775510204082</v>
      </c>
      <c r="N25" s="260">
        <f t="shared" si="0"/>
        <v>106.43499424531387</v>
      </c>
      <c r="O25" s="152"/>
      <c r="Q25" s="51" t="s">
        <v>80</v>
      </c>
    </row>
    <row r="26" spans="1:17" ht="23.25" customHeight="1">
      <c r="A26">
        <f t="shared" si="1"/>
        <v>0</v>
      </c>
      <c r="B26" s="13">
        <f t="shared" si="4"/>
        <v>3763</v>
      </c>
      <c r="C26" s="65">
        <v>31</v>
      </c>
      <c r="D26" s="62">
        <v>31</v>
      </c>
      <c r="E26" s="61">
        <v>33</v>
      </c>
      <c r="F26" s="62">
        <v>17</v>
      </c>
      <c r="G26" s="146">
        <f t="shared" si="5"/>
        <v>0.51515151515151514</v>
      </c>
      <c r="H26" s="258">
        <f t="shared" si="2"/>
        <v>59.444444444444443</v>
      </c>
      <c r="I26" s="147"/>
      <c r="J26" s="224"/>
      <c r="K26" s="173">
        <f t="shared" si="3"/>
        <v>59.444444444444443</v>
      </c>
      <c r="M26" s="259">
        <f t="shared" si="6"/>
        <v>39.589343729694605</v>
      </c>
      <c r="N26" s="260">
        <f t="shared" si="0"/>
        <v>12.332332418159787</v>
      </c>
      <c r="O26" s="152"/>
      <c r="Q26" s="51" t="s">
        <v>81</v>
      </c>
    </row>
    <row r="27" spans="1:17" ht="23.25" customHeight="1">
      <c r="A27">
        <f t="shared" si="1"/>
        <v>0</v>
      </c>
      <c r="B27" s="13">
        <f t="shared" si="4"/>
        <v>3764</v>
      </c>
      <c r="C27" s="65">
        <v>33</v>
      </c>
      <c r="D27" s="62">
        <v>33</v>
      </c>
      <c r="E27" s="61">
        <v>26</v>
      </c>
      <c r="F27" s="62">
        <v>3</v>
      </c>
      <c r="G27" s="146">
        <f t="shared" si="5"/>
        <v>0.11538461538461539</v>
      </c>
      <c r="H27" s="258">
        <f t="shared" si="2"/>
        <v>228.5</v>
      </c>
      <c r="I27" s="147"/>
      <c r="J27" s="224"/>
      <c r="K27" s="173">
        <f t="shared" si="3"/>
        <v>228.5</v>
      </c>
      <c r="M27" s="259">
        <f t="shared" si="6"/>
        <v>7917.75</v>
      </c>
      <c r="N27" s="260">
        <f t="shared" si="0"/>
        <v>174.40420981157536</v>
      </c>
      <c r="O27" s="152"/>
      <c r="Q27" s="51" t="s">
        <v>82</v>
      </c>
    </row>
    <row r="28" spans="1:17" ht="23.25" customHeight="1">
      <c r="A28">
        <f t="shared" si="1"/>
        <v>0</v>
      </c>
      <c r="B28" s="13">
        <f t="shared" si="4"/>
        <v>3765</v>
      </c>
      <c r="C28" s="65">
        <v>36</v>
      </c>
      <c r="D28" s="62">
        <v>36</v>
      </c>
      <c r="E28" s="61">
        <v>33</v>
      </c>
      <c r="F28" s="62">
        <v>15</v>
      </c>
      <c r="G28" s="146">
        <f t="shared" si="5"/>
        <v>0.45454545454545453</v>
      </c>
      <c r="H28" s="258">
        <f t="shared" si="2"/>
        <v>77.625</v>
      </c>
      <c r="I28" s="147"/>
      <c r="J28" s="224"/>
      <c r="K28" s="173">
        <f t="shared" si="3"/>
        <v>77.625</v>
      </c>
      <c r="M28" s="259">
        <f t="shared" si="6"/>
        <v>109.265625</v>
      </c>
      <c r="N28" s="260">
        <f t="shared" si="0"/>
        <v>20.487919001206542</v>
      </c>
      <c r="O28" s="152"/>
      <c r="Q28" s="51"/>
    </row>
    <row r="29" spans="1:17" ht="23.25" customHeight="1">
      <c r="A29">
        <f t="shared" si="1"/>
        <v>0</v>
      </c>
      <c r="B29" s="13">
        <f t="shared" si="4"/>
        <v>3766</v>
      </c>
      <c r="C29" s="154">
        <v>16</v>
      </c>
      <c r="D29" s="174">
        <v>16</v>
      </c>
      <c r="E29" s="154">
        <v>36</v>
      </c>
      <c r="F29" s="174">
        <v>22</v>
      </c>
      <c r="G29" s="146">
        <f t="shared" si="5"/>
        <v>0.61111111111111116</v>
      </c>
      <c r="H29" s="258">
        <f t="shared" si="2"/>
        <v>26.347826086956523</v>
      </c>
      <c r="I29" s="147"/>
      <c r="J29" s="224"/>
      <c r="K29" s="173">
        <f t="shared" si="3"/>
        <v>26.347826086956523</v>
      </c>
      <c r="M29" s="259">
        <f t="shared" si="6"/>
        <v>-4.1616257088846877</v>
      </c>
      <c r="N29" s="260" t="e">
        <f t="shared" si="0"/>
        <v>#NUM!</v>
      </c>
      <c r="O29" s="152"/>
      <c r="Q29" s="51"/>
    </row>
    <row r="30" spans="1:17" ht="23.25" customHeight="1">
      <c r="A30">
        <f t="shared" si="1"/>
        <v>0</v>
      </c>
      <c r="B30" s="13">
        <f t="shared" si="4"/>
        <v>3767</v>
      </c>
      <c r="C30" s="154">
        <v>17</v>
      </c>
      <c r="D30" s="174">
        <v>17</v>
      </c>
      <c r="E30" s="154">
        <v>16</v>
      </c>
      <c r="F30" s="174">
        <v>5</v>
      </c>
      <c r="G30" s="146">
        <f t="shared" si="5"/>
        <v>0.3125</v>
      </c>
      <c r="H30" s="258">
        <f t="shared" si="2"/>
        <v>50</v>
      </c>
      <c r="I30" s="147"/>
      <c r="J30" s="224"/>
      <c r="K30" s="173">
        <f t="shared" si="3"/>
        <v>50</v>
      </c>
      <c r="M30" s="259">
        <f t="shared" si="6"/>
        <v>160.28571428571428</v>
      </c>
      <c r="N30" s="260">
        <f t="shared" si="0"/>
        <v>24.814382926037066</v>
      </c>
      <c r="O30" s="152"/>
      <c r="Q30" s="51"/>
    </row>
    <row r="31" spans="1:17" ht="23.25" customHeight="1">
      <c r="A31">
        <f t="shared" si="1"/>
        <v>0</v>
      </c>
      <c r="B31" s="13">
        <f t="shared" si="4"/>
        <v>3768</v>
      </c>
      <c r="C31" s="154">
        <v>27</v>
      </c>
      <c r="D31" s="174">
        <v>27</v>
      </c>
      <c r="E31" s="154">
        <v>17</v>
      </c>
      <c r="F31" s="174">
        <v>10</v>
      </c>
      <c r="G31" s="146">
        <f t="shared" si="5"/>
        <v>0.58823529411764708</v>
      </c>
      <c r="H31" s="258">
        <f t="shared" si="2"/>
        <v>44.81818181818182</v>
      </c>
      <c r="I31" s="147"/>
      <c r="J31" s="224"/>
      <c r="K31" s="173">
        <f t="shared" si="3"/>
        <v>44.81818181818182</v>
      </c>
      <c r="M31" s="259">
        <f t="shared" si="6"/>
        <v>41.305785123966942</v>
      </c>
      <c r="N31" s="260">
        <f t="shared" si="0"/>
        <v>12.596837068575246</v>
      </c>
      <c r="O31" s="152"/>
      <c r="Q31" s="51"/>
    </row>
    <row r="32" spans="1:17" ht="23.25" customHeight="1">
      <c r="A32">
        <f t="shared" si="1"/>
        <v>0</v>
      </c>
      <c r="B32" s="13">
        <f t="shared" si="4"/>
        <v>3769</v>
      </c>
      <c r="C32" s="228">
        <v>14</v>
      </c>
      <c r="D32" s="229">
        <v>14</v>
      </c>
      <c r="E32" s="154">
        <v>27</v>
      </c>
      <c r="F32" s="174">
        <v>2</v>
      </c>
      <c r="G32" s="146">
        <f t="shared" si="5"/>
        <v>7.407407407407407E-2</v>
      </c>
      <c r="H32" s="258">
        <f t="shared" si="2"/>
        <v>139</v>
      </c>
      <c r="I32" s="147"/>
      <c r="J32" s="224"/>
      <c r="K32" s="173">
        <f t="shared" si="3"/>
        <v>139</v>
      </c>
      <c r="M32" s="259">
        <f t="shared" si="6"/>
        <v>3500</v>
      </c>
      <c r="N32" s="260">
        <f t="shared" si="0"/>
        <v>115.95516374875247</v>
      </c>
      <c r="O32" s="152"/>
      <c r="Q32" s="51" t="s">
        <v>83</v>
      </c>
    </row>
    <row r="33" spans="1:18" ht="23.25" customHeight="1">
      <c r="A33">
        <f t="shared" si="1"/>
        <v>0</v>
      </c>
      <c r="B33" s="13">
        <f>(B32+1)</f>
        <v>3770</v>
      </c>
      <c r="C33" s="230"/>
      <c r="D33" s="231"/>
      <c r="E33" s="154"/>
      <c r="F33" s="174"/>
      <c r="G33" s="146" t="e">
        <f t="shared" si="5"/>
        <v>#DIV/0!</v>
      </c>
      <c r="H33" s="258">
        <f t="shared" si="2"/>
        <v>0</v>
      </c>
      <c r="I33" s="147"/>
      <c r="J33" s="224"/>
      <c r="K33" s="173">
        <f t="shared" si="3"/>
        <v>0</v>
      </c>
      <c r="M33" s="259">
        <f t="shared" si="6"/>
        <v>0</v>
      </c>
      <c r="N33" s="260">
        <f t="shared" si="0"/>
        <v>0</v>
      </c>
      <c r="O33" s="169"/>
      <c r="P33" s="219"/>
      <c r="Q33" s="51"/>
    </row>
    <row r="34" spans="1:18" ht="23.25" customHeight="1">
      <c r="A34">
        <f t="shared" si="1"/>
        <v>0</v>
      </c>
      <c r="B34" s="13">
        <f>(B33+1)</f>
        <v>3771</v>
      </c>
      <c r="C34" s="154">
        <v>13</v>
      </c>
      <c r="D34" s="174">
        <v>13</v>
      </c>
      <c r="E34" s="154">
        <v>10</v>
      </c>
      <c r="F34" s="174">
        <v>1</v>
      </c>
      <c r="G34" s="146">
        <f>(F34/E34)</f>
        <v>0.1</v>
      </c>
      <c r="H34" s="258">
        <f t="shared" si="2"/>
        <v>76</v>
      </c>
      <c r="I34" s="147"/>
      <c r="J34" s="224"/>
      <c r="K34" s="173">
        <f t="shared" si="3"/>
        <v>76</v>
      </c>
      <c r="M34" s="259">
        <f t="shared" si="6"/>
        <v>1386</v>
      </c>
      <c r="N34" s="260">
        <f t="shared" si="0"/>
        <v>72.968881038426233</v>
      </c>
      <c r="O34" s="162"/>
      <c r="P34" s="170"/>
      <c r="Q34" s="51" t="s">
        <v>84</v>
      </c>
    </row>
    <row r="35" spans="1:18" s="50" customFormat="1" ht="23.25" customHeight="1">
      <c r="A35">
        <f t="shared" si="1"/>
        <v>0</v>
      </c>
      <c r="B35" s="187">
        <f>(B34+1)</f>
        <v>3772</v>
      </c>
      <c r="C35" s="464"/>
      <c r="D35" s="465"/>
      <c r="E35" s="465"/>
      <c r="F35" s="466"/>
      <c r="G35" s="63" t="e">
        <f>(F35/E35)</f>
        <v>#DIV/0!</v>
      </c>
      <c r="H35" s="262">
        <f t="shared" si="2"/>
        <v>0</v>
      </c>
      <c r="I35" s="59"/>
      <c r="J35" s="198"/>
      <c r="K35" s="173">
        <f t="shared" si="3"/>
        <v>0</v>
      </c>
      <c r="M35" s="259">
        <f t="shared" si="6"/>
        <v>0</v>
      </c>
      <c r="N35" s="260">
        <f t="shared" si="0"/>
        <v>0</v>
      </c>
      <c r="Q35" s="232"/>
    </row>
    <row r="36" spans="1:18" s="50" customFormat="1" ht="23.25" customHeight="1" thickBot="1">
      <c r="A36">
        <f t="shared" si="1"/>
        <v>0</v>
      </c>
      <c r="B36" s="187">
        <f>(B35+1)</f>
        <v>3773</v>
      </c>
      <c r="C36" s="186"/>
      <c r="D36" s="188"/>
      <c r="E36" s="65"/>
      <c r="F36" s="188"/>
      <c r="G36" s="63" t="e">
        <f>(F36/E36)</f>
        <v>#DIV/0!</v>
      </c>
      <c r="H36" s="262">
        <f t="shared" si="2"/>
        <v>0</v>
      </c>
      <c r="I36" s="59"/>
      <c r="J36" s="198"/>
      <c r="K36" s="173">
        <f t="shared" si="3"/>
        <v>0</v>
      </c>
      <c r="M36" s="259">
        <f t="shared" si="6"/>
        <v>0</v>
      </c>
      <c r="N36" s="260">
        <f t="shared" si="0"/>
        <v>0</v>
      </c>
      <c r="Q36" s="51"/>
    </row>
    <row r="37" spans="1:18" ht="19.5" thickBot="1">
      <c r="A37">
        <f t="shared" si="1"/>
        <v>0</v>
      </c>
      <c r="B37" s="171" t="s">
        <v>13</v>
      </c>
      <c r="C37" s="238">
        <f>SUM(C7:C36)</f>
        <v>1263</v>
      </c>
      <c r="D37" s="238">
        <f>SUM(D7:D36)</f>
        <v>1263</v>
      </c>
      <c r="E37" s="238">
        <f>SUM(E7:E36)</f>
        <v>898</v>
      </c>
      <c r="F37" s="238">
        <f>SUM(F7:F36)</f>
        <v>177</v>
      </c>
      <c r="G37" s="239">
        <f>F37/E37</f>
        <v>0.19710467706013363</v>
      </c>
      <c r="H37" s="240">
        <f>SUM(H7:H36)</f>
        <v>8468.4729618988586</v>
      </c>
      <c r="I37" s="241">
        <f>SUM(I7:I36)</f>
        <v>2</v>
      </c>
      <c r="J37" s="242">
        <f>SUM(J7:J36)</f>
        <v>0</v>
      </c>
      <c r="K37" s="173">
        <f>H37+J37</f>
        <v>8468.4729618988586</v>
      </c>
      <c r="L37" s="184"/>
      <c r="M37" s="243">
        <f>SUM(M7:M36)</f>
        <v>981416.80043325189</v>
      </c>
      <c r="N37" s="244">
        <f>SQRT(M37)*1.96</f>
        <v>1941.7030618877802</v>
      </c>
      <c r="O37" s="245" t="s">
        <v>49</v>
      </c>
      <c r="P37" s="246">
        <f>(N37/H37)</f>
        <v>0.22928609096632202</v>
      </c>
      <c r="Q37" s="247"/>
      <c r="R37" s="50"/>
    </row>
    <row r="38" spans="1:18">
      <c r="B38" s="3"/>
      <c r="H38" s="248"/>
      <c r="I38" s="248"/>
      <c r="J38" s="248"/>
      <c r="K38" s="249"/>
      <c r="L38" s="250"/>
      <c r="M38" s="251"/>
      <c r="N38" s="251"/>
      <c r="O38" s="251"/>
      <c r="P38" s="252"/>
      <c r="Q38" s="50"/>
      <c r="R38" s="50"/>
    </row>
    <row r="39" spans="1:18">
      <c r="B39" s="3"/>
      <c r="C39" s="367">
        <f>(C37-D37)</f>
        <v>0</v>
      </c>
      <c r="D39" s="2" t="s">
        <v>36</v>
      </c>
      <c r="H39" s="253"/>
      <c r="I39" s="254"/>
      <c r="J39" s="248"/>
      <c r="K39" s="249"/>
      <c r="L39" s="50"/>
      <c r="M39" s="249"/>
      <c r="N39" s="50"/>
      <c r="O39" s="50"/>
      <c r="P39" s="50"/>
      <c r="Q39" s="50"/>
      <c r="R39" s="50"/>
    </row>
    <row r="40" spans="1:18">
      <c r="B40" s="3"/>
      <c r="C40" s="56"/>
      <c r="D40" s="2"/>
      <c r="H40" s="253"/>
      <c r="I40" s="254"/>
      <c r="J40" s="248"/>
      <c r="K40" s="249"/>
      <c r="L40" s="50"/>
      <c r="M40" s="249"/>
      <c r="N40" s="50"/>
      <c r="O40" s="50"/>
      <c r="P40" s="50"/>
      <c r="Q40" s="50"/>
      <c r="R40" s="50"/>
    </row>
    <row r="41" spans="1:18">
      <c r="B41" s="2" t="s">
        <v>64</v>
      </c>
      <c r="H41" s="253"/>
      <c r="I41" s="255"/>
      <c r="J41" s="463"/>
      <c r="K41" s="463"/>
      <c r="L41" s="50"/>
      <c r="M41" s="249"/>
      <c r="N41" s="50"/>
      <c r="O41" s="50"/>
      <c r="P41" s="50"/>
      <c r="Q41" s="50"/>
      <c r="R41" s="50"/>
    </row>
    <row r="42" spans="1:18">
      <c r="H42" s="253"/>
      <c r="I42" s="248"/>
      <c r="J42" s="248"/>
      <c r="K42" s="249"/>
      <c r="L42" s="50"/>
      <c r="M42" s="249"/>
      <c r="N42" s="50"/>
      <c r="O42" s="50"/>
      <c r="P42" s="50"/>
      <c r="Q42" s="50"/>
      <c r="R42" s="50"/>
    </row>
    <row r="43" spans="1:18">
      <c r="B43" s="2"/>
      <c r="C43" s="2"/>
      <c r="H43" s="248"/>
      <c r="I43" s="248"/>
      <c r="J43" s="248"/>
      <c r="K43" s="249"/>
      <c r="L43" s="50"/>
      <c r="M43" s="249"/>
      <c r="N43" s="50"/>
      <c r="O43" s="50"/>
      <c r="P43" s="50"/>
      <c r="Q43" s="50"/>
      <c r="R43" s="50"/>
    </row>
    <row r="47" spans="1:18">
      <c r="L47" s="1"/>
      <c r="N47" s="1"/>
      <c r="O47" s="117"/>
      <c r="P47" s="1"/>
      <c r="Q47" s="117"/>
    </row>
    <row r="48" spans="1:18">
      <c r="B48" s="185"/>
    </row>
  </sheetData>
  <mergeCells count="9">
    <mergeCell ref="M4:N4"/>
    <mergeCell ref="J41:K41"/>
    <mergeCell ref="B3:F3"/>
    <mergeCell ref="G3:H3"/>
    <mergeCell ref="I3:J3"/>
    <mergeCell ref="C4:D4"/>
    <mergeCell ref="E4:F4"/>
    <mergeCell ref="I4:J4"/>
    <mergeCell ref="C35:F35"/>
  </mergeCells>
  <phoneticPr fontId="22" type="noConversion"/>
  <pageMargins left="0.7" right="0.7" top="0.75" bottom="0.75" header="0.3" footer="0.3"/>
  <pageSetup scale="50" orientation="landscape" horizontalDpi="4294967295" r:id="rId1"/>
  <headerFooter>
    <oddHeader>&amp;A</oddHeader>
    <oddFooter>&amp;Z&amp;F</oddFooter>
  </headerFooter>
  <drawing r:id="rId2"/>
</worksheet>
</file>

<file path=xl/worksheets/sheet7.xml><?xml version="1.0" encoding="utf-8"?>
<worksheet xmlns="http://schemas.openxmlformats.org/spreadsheetml/2006/main" xmlns:r="http://schemas.openxmlformats.org/officeDocument/2006/relationships">
  <sheetPr>
    <pageSetUpPr fitToPage="1"/>
  </sheetPr>
  <dimension ref="B1:Q40"/>
  <sheetViews>
    <sheetView zoomScale="60" workbookViewId="0">
      <selection activeCell="N11" sqref="N11"/>
    </sheetView>
  </sheetViews>
  <sheetFormatPr defaultRowHeight="18.75"/>
  <cols>
    <col min="2" max="2" width="14.42578125" style="1" customWidth="1"/>
    <col min="3" max="3" width="11" style="1" customWidth="1"/>
    <col min="4" max="4" width="11.28515625" style="1" customWidth="1"/>
    <col min="5" max="5" width="11.85546875" style="1" customWidth="1"/>
    <col min="6" max="6" width="9.85546875" style="1" customWidth="1"/>
    <col min="7" max="7" width="10" style="1" customWidth="1"/>
    <col min="8" max="8" width="11.7109375" style="1" customWidth="1"/>
    <col min="9" max="9" width="9.140625" style="1"/>
    <col min="10" max="10" width="12" style="1" customWidth="1"/>
    <col min="11" max="11" width="11" style="117" customWidth="1"/>
    <col min="13" max="13" width="15" style="117" customWidth="1"/>
    <col min="14" max="14" width="15" customWidth="1"/>
    <col min="15" max="15" width="4.7109375" customWidth="1"/>
    <col min="16" max="16" width="15" customWidth="1"/>
    <col min="17" max="17" width="32.85546875" customWidth="1"/>
  </cols>
  <sheetData>
    <row r="1" spans="2:17" ht="21">
      <c r="B1" s="10" t="s">
        <v>58</v>
      </c>
    </row>
    <row r="2" spans="2:17" ht="19.5" thickBot="1">
      <c r="B2" s="2"/>
      <c r="D2" s="1" t="s">
        <v>43</v>
      </c>
      <c r="E2" s="1" t="s">
        <v>44</v>
      </c>
      <c r="F2" s="1" t="s">
        <v>45</v>
      </c>
      <c r="H2" s="1" t="s">
        <v>46</v>
      </c>
    </row>
    <row r="3" spans="2:17" ht="19.5" thickBot="1">
      <c r="B3" s="455" t="s">
        <v>12</v>
      </c>
      <c r="C3" s="456"/>
      <c r="D3" s="456"/>
      <c r="E3" s="456"/>
      <c r="F3" s="456"/>
      <c r="G3" s="455" t="s">
        <v>26</v>
      </c>
      <c r="H3" s="457"/>
      <c r="I3" s="455" t="s">
        <v>23</v>
      </c>
      <c r="J3" s="456"/>
      <c r="K3" s="121" t="s">
        <v>2</v>
      </c>
      <c r="M3" s="144"/>
      <c r="Q3" s="5"/>
    </row>
    <row r="4" spans="2:17">
      <c r="B4" s="8"/>
      <c r="C4" s="458" t="s">
        <v>1</v>
      </c>
      <c r="D4" s="459"/>
      <c r="E4" s="460" t="s">
        <v>11</v>
      </c>
      <c r="F4" s="461"/>
      <c r="G4" s="19" t="s">
        <v>6</v>
      </c>
      <c r="H4" s="19" t="s">
        <v>9</v>
      </c>
      <c r="I4" s="462" t="s">
        <v>24</v>
      </c>
      <c r="J4" s="454"/>
      <c r="K4" s="122" t="s">
        <v>27</v>
      </c>
      <c r="M4" s="454" t="s">
        <v>26</v>
      </c>
      <c r="N4" s="454"/>
      <c r="O4" s="144"/>
      <c r="Q4" s="5"/>
    </row>
    <row r="5" spans="2:17" ht="19.5" thickBot="1">
      <c r="B5" s="12" t="s">
        <v>0</v>
      </c>
      <c r="C5" s="16" t="s">
        <v>2</v>
      </c>
      <c r="D5" s="17" t="s">
        <v>3</v>
      </c>
      <c r="E5" s="18" t="s">
        <v>20</v>
      </c>
      <c r="F5" s="17" t="s">
        <v>5</v>
      </c>
      <c r="G5" s="15" t="s">
        <v>7</v>
      </c>
      <c r="H5" s="15" t="s">
        <v>10</v>
      </c>
      <c r="I5" s="16" t="s">
        <v>25</v>
      </c>
      <c r="J5" s="18" t="s">
        <v>9</v>
      </c>
      <c r="K5" s="12" t="s">
        <v>10</v>
      </c>
      <c r="M5" s="144" t="s">
        <v>47</v>
      </c>
      <c r="N5" s="145" t="s">
        <v>48</v>
      </c>
      <c r="O5" s="145"/>
      <c r="P5" s="145"/>
      <c r="Q5" s="176" t="s">
        <v>8</v>
      </c>
    </row>
    <row r="6" spans="2:17" hidden="1">
      <c r="B6" s="9"/>
      <c r="C6" s="4"/>
      <c r="D6" s="7"/>
      <c r="E6" s="6"/>
      <c r="F6" s="7"/>
      <c r="G6" s="4"/>
      <c r="H6" s="6"/>
      <c r="I6" s="4"/>
      <c r="J6" s="6"/>
      <c r="K6" s="122"/>
      <c r="M6" s="144"/>
      <c r="Q6" s="5"/>
    </row>
    <row r="7" spans="2:17" ht="23.25" customHeight="1">
      <c r="B7" s="13">
        <f>DATE( 10,5,1)</f>
        <v>3774</v>
      </c>
      <c r="C7" s="467" t="s">
        <v>85</v>
      </c>
      <c r="D7" s="468"/>
      <c r="E7" s="468"/>
      <c r="F7" s="469"/>
      <c r="G7" s="264" t="e">
        <f>F7/E7</f>
        <v>#DIV/0!</v>
      </c>
      <c r="H7" s="258">
        <f>((D7+1)*(E7+1)/(F7+1))-1</f>
        <v>0</v>
      </c>
      <c r="I7" s="147"/>
      <c r="J7" s="148"/>
      <c r="K7" s="149">
        <f>J7+H7</f>
        <v>0</v>
      </c>
      <c r="M7" s="259">
        <f t="shared" ref="M7:M14" si="0">+((E7+1)*(D7+1)*(E7-F7)*(D7-F7))/((F7+1)*(F7+1)*(F7+2))</f>
        <v>0</v>
      </c>
      <c r="N7" s="265">
        <f t="shared" ref="N7:N14" si="1">SQRT(M7)*1.96</f>
        <v>0</v>
      </c>
      <c r="O7" s="152"/>
      <c r="Q7" s="51"/>
    </row>
    <row r="8" spans="2:17" ht="23.25" customHeight="1">
      <c r="B8" s="13">
        <f>(B7+1)</f>
        <v>3775</v>
      </c>
      <c r="C8" s="470"/>
      <c r="D8" s="471"/>
      <c r="E8" s="471"/>
      <c r="F8" s="472"/>
      <c r="G8" s="264" t="e">
        <f t="shared" ref="G8:G14" si="2">F8/E8</f>
        <v>#DIV/0!</v>
      </c>
      <c r="H8" s="258">
        <f t="shared" ref="H8:H14" si="3">((D8+1)*(E8+1)/(F8+1))-1</f>
        <v>0</v>
      </c>
      <c r="I8" s="147"/>
      <c r="J8" s="148"/>
      <c r="K8" s="149">
        <f t="shared" ref="K8:K14" si="4">J8+H8</f>
        <v>0</v>
      </c>
      <c r="M8" s="259">
        <f>+((E8+1)*(D8+1)*(E8-F8)*(D8-F8))/((F8+1)*(F8+1)*(F8+2))</f>
        <v>0</v>
      </c>
      <c r="N8" s="265">
        <f t="shared" si="1"/>
        <v>0</v>
      </c>
      <c r="O8" s="152"/>
      <c r="Q8" s="51"/>
    </row>
    <row r="9" spans="2:17" ht="23.25" customHeight="1">
      <c r="B9" s="13">
        <f t="shared" ref="B9:B14" si="5">(B8+1)</f>
        <v>3776</v>
      </c>
      <c r="C9" s="470"/>
      <c r="D9" s="471"/>
      <c r="E9" s="471"/>
      <c r="F9" s="472"/>
      <c r="G9" s="264" t="e">
        <f t="shared" si="2"/>
        <v>#DIV/0!</v>
      </c>
      <c r="H9" s="258">
        <f t="shared" si="3"/>
        <v>0</v>
      </c>
      <c r="I9" s="147"/>
      <c r="J9" s="148"/>
      <c r="K9" s="149">
        <f t="shared" si="4"/>
        <v>0</v>
      </c>
      <c r="M9" s="259">
        <f t="shared" si="0"/>
        <v>0</v>
      </c>
      <c r="N9" s="265">
        <f t="shared" si="1"/>
        <v>0</v>
      </c>
      <c r="O9" s="152"/>
      <c r="Q9" s="51"/>
    </row>
    <row r="10" spans="2:17" ht="23.25" customHeight="1">
      <c r="B10" s="13">
        <f t="shared" si="5"/>
        <v>3777</v>
      </c>
      <c r="C10" s="470"/>
      <c r="D10" s="471"/>
      <c r="E10" s="471"/>
      <c r="F10" s="472"/>
      <c r="G10" s="264" t="e">
        <f t="shared" si="2"/>
        <v>#DIV/0!</v>
      </c>
      <c r="H10" s="258">
        <f t="shared" si="3"/>
        <v>0</v>
      </c>
      <c r="I10" s="147"/>
      <c r="J10" s="148"/>
      <c r="K10" s="149">
        <f t="shared" si="4"/>
        <v>0</v>
      </c>
      <c r="M10" s="259">
        <f t="shared" si="0"/>
        <v>0</v>
      </c>
      <c r="N10" s="265">
        <f t="shared" si="1"/>
        <v>0</v>
      </c>
      <c r="O10" s="152"/>
      <c r="Q10" s="51"/>
    </row>
    <row r="11" spans="2:17" ht="23.25" customHeight="1">
      <c r="B11" s="13">
        <f t="shared" si="5"/>
        <v>3778</v>
      </c>
      <c r="C11" s="470"/>
      <c r="D11" s="471"/>
      <c r="E11" s="471"/>
      <c r="F11" s="472"/>
      <c r="G11" s="264" t="e">
        <f t="shared" si="2"/>
        <v>#DIV/0!</v>
      </c>
      <c r="H11" s="258">
        <f t="shared" si="3"/>
        <v>0</v>
      </c>
      <c r="I11" s="147"/>
      <c r="J11" s="148"/>
      <c r="K11" s="149">
        <f t="shared" si="4"/>
        <v>0</v>
      </c>
      <c r="M11" s="259">
        <f t="shared" si="0"/>
        <v>0</v>
      </c>
      <c r="N11" s="265">
        <f t="shared" si="1"/>
        <v>0</v>
      </c>
      <c r="O11" s="152"/>
      <c r="Q11" s="51"/>
    </row>
    <row r="12" spans="2:17" ht="23.25" customHeight="1">
      <c r="B12" s="13">
        <f t="shared" si="5"/>
        <v>3779</v>
      </c>
      <c r="C12" s="470"/>
      <c r="D12" s="471"/>
      <c r="E12" s="471"/>
      <c r="F12" s="472"/>
      <c r="G12" s="264" t="e">
        <f t="shared" si="2"/>
        <v>#DIV/0!</v>
      </c>
      <c r="H12" s="258">
        <f t="shared" si="3"/>
        <v>0</v>
      </c>
      <c r="I12" s="147"/>
      <c r="J12" s="148"/>
      <c r="K12" s="149">
        <f t="shared" si="4"/>
        <v>0</v>
      </c>
      <c r="M12" s="259">
        <f t="shared" si="0"/>
        <v>0</v>
      </c>
      <c r="N12" s="265">
        <f t="shared" si="1"/>
        <v>0</v>
      </c>
      <c r="O12" s="152"/>
      <c r="Q12" s="51"/>
    </row>
    <row r="13" spans="2:17" ht="23.25" customHeight="1">
      <c r="B13" s="13">
        <f t="shared" si="5"/>
        <v>3780</v>
      </c>
      <c r="C13" s="470"/>
      <c r="D13" s="471"/>
      <c r="E13" s="471"/>
      <c r="F13" s="472"/>
      <c r="G13" s="264" t="e">
        <f t="shared" si="2"/>
        <v>#DIV/0!</v>
      </c>
      <c r="H13" s="258">
        <f t="shared" si="3"/>
        <v>0</v>
      </c>
      <c r="I13" s="59"/>
      <c r="J13" s="148"/>
      <c r="K13" s="149">
        <f t="shared" si="4"/>
        <v>0</v>
      </c>
      <c r="M13" s="259">
        <f t="shared" si="0"/>
        <v>0</v>
      </c>
      <c r="N13" s="265">
        <f t="shared" si="1"/>
        <v>0</v>
      </c>
      <c r="O13" s="152"/>
      <c r="Q13" s="51"/>
    </row>
    <row r="14" spans="2:17" ht="23.25" customHeight="1">
      <c r="B14" s="13">
        <f t="shared" si="5"/>
        <v>3781</v>
      </c>
      <c r="C14" s="473"/>
      <c r="D14" s="474"/>
      <c r="E14" s="474"/>
      <c r="F14" s="475"/>
      <c r="G14" s="264" t="e">
        <f t="shared" si="2"/>
        <v>#DIV/0!</v>
      </c>
      <c r="H14" s="258">
        <f t="shared" si="3"/>
        <v>0</v>
      </c>
      <c r="I14" s="59"/>
      <c r="J14" s="148"/>
      <c r="K14" s="149">
        <f t="shared" si="4"/>
        <v>0</v>
      </c>
      <c r="M14" s="259">
        <f t="shared" si="0"/>
        <v>0</v>
      </c>
      <c r="N14" s="265">
        <f t="shared" si="1"/>
        <v>0</v>
      </c>
      <c r="O14" s="152"/>
      <c r="Q14" s="51"/>
    </row>
    <row r="15" spans="2:17" ht="23.25" customHeight="1" thickBot="1">
      <c r="B15" s="13"/>
      <c r="C15" s="154"/>
      <c r="D15" s="153"/>
      <c r="E15" s="155"/>
      <c r="F15" s="153"/>
      <c r="G15" s="146"/>
      <c r="H15" s="156"/>
      <c r="I15" s="59"/>
      <c r="J15" s="148"/>
      <c r="K15" s="149"/>
      <c r="M15" s="266"/>
      <c r="N15" s="265"/>
      <c r="O15" s="152"/>
      <c r="Q15" s="144"/>
    </row>
    <row r="16" spans="2:17" ht="19.5" thickBot="1">
      <c r="B16" s="14" t="s">
        <v>13</v>
      </c>
      <c r="C16" s="157">
        <f>SUM(C7:C15)</f>
        <v>0</v>
      </c>
      <c r="D16" s="157">
        <f>SUM(D7:D15)</f>
        <v>0</v>
      </c>
      <c r="E16" s="157">
        <f>SUM(E7:E15)</f>
        <v>0</v>
      </c>
      <c r="F16" s="157">
        <f>SUM(F7:F15)</f>
        <v>0</v>
      </c>
      <c r="G16" s="158" t="e">
        <f>F16/E16</f>
        <v>#DIV/0!</v>
      </c>
      <c r="H16" s="161">
        <f>SUM(H7:H15)</f>
        <v>0</v>
      </c>
      <c r="I16" s="159">
        <f>SUM(I7:I15)</f>
        <v>0</v>
      </c>
      <c r="J16" s="160">
        <f>SUM(J7:J15)</f>
        <v>0</v>
      </c>
      <c r="K16" s="118">
        <f>J16+H16</f>
        <v>0</v>
      </c>
      <c r="L16" s="50"/>
      <c r="M16" s="259">
        <f>SUM(M7:M15)</f>
        <v>0</v>
      </c>
      <c r="N16" s="265">
        <f>SQRT(M16)*1.96</f>
        <v>0</v>
      </c>
      <c r="O16" s="204" t="s">
        <v>49</v>
      </c>
      <c r="P16" s="212" t="e">
        <f>(N16/H16)</f>
        <v>#DIV/0!</v>
      </c>
      <c r="Q16" s="5"/>
    </row>
    <row r="17" spans="2:17">
      <c r="B17" s="3"/>
      <c r="M17" s="162"/>
      <c r="N17" s="162"/>
      <c r="O17" s="162"/>
      <c r="P17" s="182"/>
      <c r="Q17" s="5"/>
    </row>
    <row r="18" spans="2:17">
      <c r="B18" s="3"/>
      <c r="C18" s="56">
        <f>(C16-D16)</f>
        <v>0</v>
      </c>
      <c r="D18" s="2" t="s">
        <v>36</v>
      </c>
      <c r="M18" s="151"/>
      <c r="N18" s="163"/>
      <c r="O18" s="163"/>
      <c r="P18" s="5"/>
    </row>
    <row r="19" spans="2:17">
      <c r="B19" s="3"/>
      <c r="M19" s="151"/>
      <c r="N19" s="163"/>
      <c r="O19" s="163"/>
      <c r="P19" s="5"/>
    </row>
    <row r="20" spans="2:17">
      <c r="B20" s="2" t="s">
        <v>64</v>
      </c>
      <c r="M20" s="151"/>
      <c r="N20" s="163"/>
      <c r="O20" s="163"/>
      <c r="P20" s="5"/>
    </row>
    <row r="21" spans="2:17">
      <c r="M21" s="151"/>
      <c r="N21" s="163"/>
      <c r="O21" s="163"/>
      <c r="P21" s="5"/>
    </row>
    <row r="22" spans="2:17">
      <c r="M22" s="151"/>
      <c r="N22" s="163"/>
      <c r="O22" s="163"/>
      <c r="P22" s="5"/>
    </row>
    <row r="23" spans="2:17">
      <c r="M23" s="151"/>
      <c r="N23" s="163"/>
      <c r="O23" s="163"/>
      <c r="P23" s="5"/>
    </row>
    <row r="24" spans="2:17">
      <c r="M24" s="151"/>
      <c r="N24" s="163"/>
      <c r="O24" s="163"/>
      <c r="P24" s="5"/>
    </row>
    <row r="25" spans="2:17">
      <c r="M25" s="151"/>
      <c r="N25" s="163"/>
      <c r="O25" s="163"/>
      <c r="P25" s="5"/>
    </row>
    <row r="26" spans="2:17">
      <c r="M26" s="151"/>
      <c r="N26" s="163"/>
      <c r="O26" s="163"/>
      <c r="P26" s="5"/>
    </row>
    <row r="27" spans="2:17">
      <c r="M27" s="151"/>
      <c r="N27" s="163"/>
      <c r="O27" s="163"/>
      <c r="P27" s="5"/>
    </row>
    <row r="28" spans="2:17">
      <c r="M28" s="151"/>
      <c r="N28" s="163"/>
      <c r="O28" s="163"/>
      <c r="P28" s="5"/>
    </row>
    <row r="29" spans="2:17">
      <c r="M29" s="151"/>
      <c r="N29" s="163"/>
      <c r="O29" s="163"/>
      <c r="P29" s="5"/>
    </row>
    <row r="30" spans="2:17">
      <c r="M30" s="151"/>
      <c r="N30" s="163"/>
      <c r="O30" s="163"/>
      <c r="P30" s="5"/>
    </row>
    <row r="31" spans="2:17">
      <c r="M31" s="151"/>
      <c r="N31" s="163"/>
      <c r="O31" s="163"/>
      <c r="P31" s="5"/>
    </row>
    <row r="32" spans="2:17">
      <c r="M32" s="151"/>
      <c r="N32" s="163"/>
      <c r="O32" s="163"/>
      <c r="P32" s="5"/>
    </row>
    <row r="33" spans="13:16">
      <c r="M33" s="119"/>
      <c r="N33" s="164"/>
      <c r="O33" s="165"/>
      <c r="P33" s="166"/>
    </row>
    <row r="34" spans="13:16">
      <c r="M34" s="119"/>
      <c r="N34" s="164"/>
      <c r="O34" s="162"/>
      <c r="P34" s="167"/>
    </row>
    <row r="35" spans="13:16">
      <c r="M35" s="119"/>
      <c r="N35" s="164"/>
      <c r="O35" s="5"/>
      <c r="P35" s="5"/>
    </row>
    <row r="36" spans="13:16">
      <c r="M36" s="119"/>
      <c r="N36" s="164"/>
      <c r="O36" s="51"/>
      <c r="P36" s="51"/>
    </row>
    <row r="37" spans="13:16">
      <c r="M37" s="119"/>
      <c r="N37" s="164"/>
      <c r="O37" s="165"/>
      <c r="P37" s="166"/>
    </row>
    <row r="38" spans="13:16">
      <c r="M38" s="162"/>
      <c r="N38" s="162"/>
      <c r="O38" s="162"/>
      <c r="P38" s="167"/>
    </row>
    <row r="39" spans="13:16">
      <c r="M39" s="162"/>
      <c r="N39" s="162"/>
      <c r="O39" s="162"/>
      <c r="P39" s="167"/>
    </row>
    <row r="40" spans="13:16">
      <c r="M40" s="144"/>
      <c r="N40" s="5"/>
      <c r="O40" s="5"/>
      <c r="P40" s="5"/>
    </row>
  </sheetData>
  <mergeCells count="8">
    <mergeCell ref="C7:F14"/>
    <mergeCell ref="B3:F3"/>
    <mergeCell ref="G3:H3"/>
    <mergeCell ref="I3:J3"/>
    <mergeCell ref="M4:N4"/>
    <mergeCell ref="C4:D4"/>
    <mergeCell ref="E4:F4"/>
    <mergeCell ref="I4:J4"/>
  </mergeCells>
  <phoneticPr fontId="22" type="noConversion"/>
  <pageMargins left="0.7" right="0.7" top="0.75" bottom="0.75" header="0.3" footer="0.3"/>
  <pageSetup scale="61" orientation="landscape" horizontalDpi="4294967295" r:id="rId1"/>
  <headerFooter>
    <oddHeader>&amp;A</oddHeader>
    <oddFooter>&amp;Z&amp;F</oddFooter>
  </headerFooter>
  <drawing r:id="rId2"/>
</worksheet>
</file>

<file path=xl/worksheets/sheet8.xml><?xml version="1.0" encoding="utf-8"?>
<worksheet xmlns="http://schemas.openxmlformats.org/spreadsheetml/2006/main" xmlns:r="http://schemas.openxmlformats.org/officeDocument/2006/relationships">
  <sheetPr>
    <pageSetUpPr fitToPage="1"/>
  </sheetPr>
  <dimension ref="A1:AF24"/>
  <sheetViews>
    <sheetView zoomScale="75" workbookViewId="0">
      <selection activeCell="L13" sqref="L13"/>
    </sheetView>
  </sheetViews>
  <sheetFormatPr defaultRowHeight="15"/>
  <cols>
    <col min="1" max="1" width="14.42578125" style="1" customWidth="1"/>
    <col min="2" max="2" width="12" style="1" customWidth="1"/>
    <col min="3" max="3" width="12.42578125" style="1" customWidth="1"/>
    <col min="4" max="4" width="10.85546875" style="1" customWidth="1"/>
    <col min="5" max="5" width="12" style="1" customWidth="1"/>
    <col min="6" max="6" width="13" customWidth="1"/>
    <col min="7" max="7" width="14.28515625" style="1" customWidth="1"/>
    <col min="8" max="8" width="12.7109375" style="1" customWidth="1"/>
    <col min="9" max="9" width="11" customWidth="1"/>
    <col min="10" max="10" width="12.28515625" bestFit="1" customWidth="1"/>
    <col min="11" max="11" width="4.7109375" customWidth="1"/>
    <col min="12" max="12" width="9.28515625" customWidth="1"/>
    <col min="13" max="13" width="2.28515625" customWidth="1"/>
    <col min="14" max="14" width="5.140625" customWidth="1"/>
    <col min="15" max="15" width="10" bestFit="1" customWidth="1"/>
    <col min="16" max="16" width="3.42578125" customWidth="1"/>
    <col min="17" max="17" width="5" customWidth="1"/>
    <col min="18" max="18" width="9.140625" customWidth="1"/>
    <col min="19" max="19" width="2.28515625" customWidth="1"/>
    <col min="20" max="20" width="5.140625" customWidth="1"/>
    <col min="21" max="21" width="10" bestFit="1" customWidth="1"/>
    <col min="22" max="22" width="4.5703125" customWidth="1"/>
    <col min="23" max="23" width="5.85546875" customWidth="1"/>
    <col min="28" max="28" width="11.7109375" customWidth="1"/>
    <col min="29" max="29" width="14.7109375" customWidth="1"/>
    <col min="30" max="30" width="6.28515625" customWidth="1"/>
    <col min="31" max="31" width="10.140625" customWidth="1"/>
  </cols>
  <sheetData>
    <row r="1" spans="1:32" ht="21">
      <c r="A1" s="10" t="s">
        <v>60</v>
      </c>
      <c r="B1" s="71"/>
      <c r="C1" s="71"/>
      <c r="D1" s="71"/>
      <c r="E1" s="71"/>
      <c r="F1" s="72"/>
      <c r="G1" s="71"/>
      <c r="H1" s="71"/>
      <c r="I1" s="72"/>
      <c r="J1" s="72"/>
      <c r="AD1" s="72"/>
      <c r="AE1" s="72"/>
      <c r="AF1" s="72"/>
    </row>
    <row r="2" spans="1:32" ht="19.5" thickBot="1">
      <c r="A2" s="73"/>
      <c r="B2" s="71"/>
      <c r="C2" s="71"/>
      <c r="D2" s="71"/>
      <c r="E2" s="71"/>
      <c r="F2" s="72"/>
      <c r="G2" s="71"/>
      <c r="H2" s="71"/>
      <c r="I2" s="72"/>
      <c r="J2" s="72"/>
      <c r="AD2" s="72"/>
      <c r="AE2" s="72"/>
      <c r="AF2" s="72"/>
    </row>
    <row r="3" spans="1:32" ht="19.5" thickBot="1">
      <c r="A3" s="476" t="s">
        <v>12</v>
      </c>
      <c r="B3" s="476"/>
      <c r="C3" s="476"/>
      <c r="D3" s="476"/>
      <c r="E3" s="476"/>
      <c r="F3" s="476"/>
      <c r="G3" s="74"/>
      <c r="H3" s="476" t="s">
        <v>28</v>
      </c>
      <c r="I3" s="476"/>
      <c r="J3" s="476"/>
      <c r="K3" s="124"/>
      <c r="L3" s="124"/>
      <c r="M3" s="124"/>
      <c r="N3" s="124"/>
      <c r="O3" s="124"/>
      <c r="P3" s="124"/>
      <c r="Q3" s="124"/>
      <c r="R3" s="124"/>
      <c r="S3" s="124"/>
      <c r="T3" s="124"/>
      <c r="U3" s="124"/>
      <c r="V3" s="124"/>
      <c r="AD3" s="75"/>
      <c r="AE3" s="75"/>
      <c r="AF3" s="75"/>
    </row>
    <row r="4" spans="1:32" ht="19.5" thickBot="1">
      <c r="A4" s="76"/>
      <c r="B4" s="476" t="s">
        <v>1</v>
      </c>
      <c r="C4" s="476"/>
      <c r="D4" s="476" t="s">
        <v>11</v>
      </c>
      <c r="E4" s="476"/>
      <c r="F4" s="77"/>
      <c r="G4" s="74" t="s">
        <v>6</v>
      </c>
      <c r="H4" s="74" t="s">
        <v>29</v>
      </c>
      <c r="I4" s="74" t="s">
        <v>31</v>
      </c>
      <c r="J4" s="78"/>
      <c r="K4" s="480" t="s">
        <v>50</v>
      </c>
      <c r="L4" s="481"/>
      <c r="M4" s="481"/>
      <c r="N4" s="481"/>
      <c r="O4" s="481"/>
      <c r="P4" s="125"/>
      <c r="Q4" s="480" t="s">
        <v>50</v>
      </c>
      <c r="R4" s="481"/>
      <c r="S4" s="481"/>
      <c r="T4" s="481"/>
      <c r="U4" s="481"/>
      <c r="V4" s="125"/>
      <c r="W4" s="1"/>
      <c r="X4" s="477" t="s">
        <v>51</v>
      </c>
      <c r="Y4" s="477"/>
      <c r="AD4" s="75"/>
      <c r="AE4" s="75"/>
      <c r="AF4" s="75"/>
    </row>
    <row r="5" spans="1:32" ht="19.5" thickBot="1">
      <c r="A5" s="74" t="s">
        <v>0</v>
      </c>
      <c r="B5" s="74" t="s">
        <v>2</v>
      </c>
      <c r="C5" s="74" t="s">
        <v>3</v>
      </c>
      <c r="D5" s="74" t="s">
        <v>4</v>
      </c>
      <c r="E5" s="74" t="s">
        <v>5</v>
      </c>
      <c r="F5" s="79" t="s">
        <v>8</v>
      </c>
      <c r="G5" s="74" t="s">
        <v>7</v>
      </c>
      <c r="H5" s="74" t="s">
        <v>30</v>
      </c>
      <c r="I5" s="74" t="s">
        <v>30</v>
      </c>
      <c r="J5" s="74" t="s">
        <v>2</v>
      </c>
      <c r="K5" s="478" t="s">
        <v>52</v>
      </c>
      <c r="L5" s="479"/>
      <c r="M5" s="479"/>
      <c r="N5" s="479"/>
      <c r="O5" s="479"/>
      <c r="P5" s="126"/>
      <c r="Q5" s="478" t="s">
        <v>2</v>
      </c>
      <c r="R5" s="479"/>
      <c r="S5" s="479"/>
      <c r="T5" s="479"/>
      <c r="U5" s="479"/>
      <c r="V5" s="126"/>
      <c r="W5" s="6"/>
      <c r="X5" s="477" t="s">
        <v>53</v>
      </c>
      <c r="Y5" s="477"/>
      <c r="AB5" s="123" t="s">
        <v>47</v>
      </c>
      <c r="AC5" s="127" t="s">
        <v>48</v>
      </c>
      <c r="AD5" s="75"/>
      <c r="AE5" s="75"/>
      <c r="AF5" s="75"/>
    </row>
    <row r="6" spans="1:32" ht="15.75" hidden="1" customHeight="1" thickBot="1">
      <c r="A6" s="76"/>
      <c r="B6" s="76"/>
      <c r="C6" s="76"/>
      <c r="D6" s="76"/>
      <c r="E6" s="76"/>
      <c r="F6" s="77"/>
      <c r="G6" s="76"/>
      <c r="H6" s="76"/>
      <c r="I6" s="77"/>
      <c r="J6" s="77"/>
      <c r="K6" s="128"/>
      <c r="L6" s="129"/>
      <c r="M6" s="129"/>
      <c r="N6" s="129"/>
      <c r="O6" s="129"/>
      <c r="P6" s="130"/>
      <c r="Q6" s="128"/>
      <c r="R6" s="129"/>
      <c r="S6" s="129"/>
      <c r="T6" s="129"/>
      <c r="U6" s="129"/>
      <c r="V6" s="130"/>
      <c r="AB6" s="120"/>
      <c r="AC6" s="120"/>
      <c r="AD6" s="75"/>
      <c r="AE6" s="75"/>
      <c r="AF6" s="75"/>
    </row>
    <row r="7" spans="1:32" ht="19.5" thickBot="1">
      <c r="A7" s="76"/>
      <c r="B7" s="76"/>
      <c r="C7" s="76"/>
      <c r="D7" s="76"/>
      <c r="E7" s="76"/>
      <c r="F7" s="77"/>
      <c r="G7" s="76"/>
      <c r="H7" s="76"/>
      <c r="I7" s="77"/>
      <c r="J7" s="77"/>
      <c r="K7" s="131"/>
      <c r="L7" s="132"/>
      <c r="M7" s="132"/>
      <c r="N7" s="132"/>
      <c r="O7" s="132"/>
      <c r="P7" s="133"/>
      <c r="Q7" s="131"/>
      <c r="R7" s="132"/>
      <c r="S7" s="132"/>
      <c r="T7" s="132"/>
      <c r="U7" s="132"/>
      <c r="V7" s="133"/>
      <c r="AB7" s="120"/>
      <c r="AC7" s="120"/>
      <c r="AD7" s="75"/>
      <c r="AE7" s="75"/>
      <c r="AF7" s="75"/>
    </row>
    <row r="8" spans="1:32" ht="19.5" thickBot="1">
      <c r="A8" s="80">
        <f>DATE(10,2,1)</f>
        <v>3685</v>
      </c>
      <c r="B8" s="81">
        <f>'Feb 2010 summary'!C36</f>
        <v>3335</v>
      </c>
      <c r="C8" s="81">
        <f>'Feb 2010 summary'!D36</f>
        <v>3329</v>
      </c>
      <c r="D8" s="81">
        <f>'Feb 2010 summary'!E36</f>
        <v>1872</v>
      </c>
      <c r="E8" s="81">
        <f>'Feb 2010 summary'!F36</f>
        <v>414</v>
      </c>
      <c r="F8" s="368" t="s">
        <v>104</v>
      </c>
      <c r="G8" s="82">
        <f>'Feb 2010 summary'!G36</f>
        <v>0.22115384615384615</v>
      </c>
      <c r="H8" s="83">
        <f>'Feb 2010 summary'!H36</f>
        <v>17240.138449258204</v>
      </c>
      <c r="I8" s="83"/>
      <c r="J8" s="83">
        <f>I8+H8</f>
        <v>17240.138449258204</v>
      </c>
      <c r="K8" s="268" t="s">
        <v>49</v>
      </c>
      <c r="L8" s="134">
        <f>'Feb 2010 summary'!N36</f>
        <v>2042.8887896875879</v>
      </c>
      <c r="M8" s="135" t="s">
        <v>54</v>
      </c>
      <c r="N8" s="269" t="s">
        <v>49</v>
      </c>
      <c r="O8" s="302">
        <f>'Feb 2010 summary'!P36</f>
        <v>0.11849607795785931</v>
      </c>
      <c r="P8" s="270" t="s">
        <v>55</v>
      </c>
      <c r="Q8" s="271" t="s">
        <v>49</v>
      </c>
      <c r="R8" s="269">
        <f>(J8*U8)</f>
        <v>2042.8887896875879</v>
      </c>
      <c r="S8" s="135" t="s">
        <v>54</v>
      </c>
      <c r="T8" s="269" t="s">
        <v>49</v>
      </c>
      <c r="U8" s="272">
        <f>(O8)</f>
        <v>0.11849607795785931</v>
      </c>
      <c r="V8" s="136" t="s">
        <v>55</v>
      </c>
      <c r="W8" s="137"/>
      <c r="X8" s="138">
        <f>(J8/J$13)</f>
        <v>0.16799021973797715</v>
      </c>
      <c r="Y8" t="s">
        <v>37</v>
      </c>
      <c r="AA8" t="s">
        <v>37</v>
      </c>
      <c r="AB8" s="56">
        <f>'Feb 2010 summary'!M36</f>
        <v>1086368.8585566476</v>
      </c>
      <c r="AC8" s="56">
        <f>+'Feb 2010 summary'!N36</f>
        <v>2042.8887896875879</v>
      </c>
      <c r="AD8" s="75"/>
      <c r="AE8" s="84"/>
      <c r="AF8" s="75"/>
    </row>
    <row r="9" spans="1:32" ht="19.5" thickBot="1">
      <c r="A9" s="80">
        <f>DATE(10,3,1)</f>
        <v>3713</v>
      </c>
      <c r="B9" s="273">
        <f>'March 2010 summary'!C38</f>
        <v>24316</v>
      </c>
      <c r="C9" s="273">
        <f>'March 2010 summary'!D38</f>
        <v>24302</v>
      </c>
      <c r="D9" s="273">
        <f>'March 2010 summary'!E38</f>
        <v>3144</v>
      </c>
      <c r="E9" s="273">
        <f>'March 2010 summary'!F38</f>
        <v>1026</v>
      </c>
      <c r="F9" s="368" t="s">
        <v>106</v>
      </c>
      <c r="G9" s="82">
        <f>'March 2010 summary'!G38</f>
        <v>0.32633587786259544</v>
      </c>
      <c r="H9" s="83">
        <f>'March 2010 summary'!H38</f>
        <v>76917.234761010113</v>
      </c>
      <c r="I9" s="83"/>
      <c r="J9" s="83">
        <f>I9+H9</f>
        <v>76917.234761010113</v>
      </c>
      <c r="K9" s="268" t="s">
        <v>49</v>
      </c>
      <c r="L9" s="134">
        <f>'March 2010 summary'!N38</f>
        <v>4753.2684338670915</v>
      </c>
      <c r="M9" s="135" t="s">
        <v>54</v>
      </c>
      <c r="N9" s="269" t="s">
        <v>49</v>
      </c>
      <c r="O9" s="303">
        <f>'March 2010 summary'!P38</f>
        <v>6.1797183019332319E-2</v>
      </c>
      <c r="P9" s="270" t="s">
        <v>55</v>
      </c>
      <c r="Q9" s="271" t="s">
        <v>49</v>
      </c>
      <c r="R9" s="269">
        <f>(J9*U9)</f>
        <v>4753.2684338670915</v>
      </c>
      <c r="S9" s="135" t="s">
        <v>54</v>
      </c>
      <c r="T9" s="269" t="s">
        <v>49</v>
      </c>
      <c r="U9" s="272">
        <f>(O9)</f>
        <v>6.1797183019332319E-2</v>
      </c>
      <c r="V9" s="136" t="s">
        <v>55</v>
      </c>
      <c r="W9" s="137"/>
      <c r="X9" s="138">
        <f>(J9/J$13)</f>
        <v>0.74949184469546026</v>
      </c>
      <c r="Y9" t="s">
        <v>38</v>
      </c>
      <c r="AA9" t="s">
        <v>38</v>
      </c>
      <c r="AB9" s="56">
        <f>'March 2010 summary'!M38</f>
        <v>5881289.2556219585</v>
      </c>
      <c r="AC9" s="56">
        <f>'March 2010 summary'!N38</f>
        <v>4753.2684338670915</v>
      </c>
      <c r="AD9" s="75"/>
      <c r="AE9" s="84"/>
      <c r="AF9" s="75"/>
    </row>
    <row r="10" spans="1:32" ht="19.5" thickBot="1">
      <c r="A10" s="80">
        <f>DATE(10,4,1)</f>
        <v>3744</v>
      </c>
      <c r="B10" s="81">
        <f>'April 2010 summary'!C37</f>
        <v>1263</v>
      </c>
      <c r="C10" s="81">
        <f>'April 2010 summary'!D37</f>
        <v>1263</v>
      </c>
      <c r="D10" s="81">
        <f>'April 2010 summary'!E37</f>
        <v>898</v>
      </c>
      <c r="E10" s="81">
        <f>'April 2010 summary'!F37</f>
        <v>177</v>
      </c>
      <c r="F10" s="368" t="s">
        <v>107</v>
      </c>
      <c r="G10" s="82">
        <f>'April 2010 summary'!G37</f>
        <v>0.19710467706013363</v>
      </c>
      <c r="H10" s="85">
        <f>'April 2010 summary'!H37</f>
        <v>8468.4729618988586</v>
      </c>
      <c r="I10" s="86"/>
      <c r="J10" s="83">
        <f>I10+H10</f>
        <v>8468.4729618988586</v>
      </c>
      <c r="K10" s="268" t="s">
        <v>49</v>
      </c>
      <c r="L10" s="134">
        <f>+'April 2010 summary'!N37</f>
        <v>1941.7030618877802</v>
      </c>
      <c r="M10" s="135" t="s">
        <v>54</v>
      </c>
      <c r="N10" s="269" t="s">
        <v>49</v>
      </c>
      <c r="O10" s="303">
        <f>'April 2010 summary'!P37</f>
        <v>0.22928609096632202</v>
      </c>
      <c r="P10" s="270" t="s">
        <v>55</v>
      </c>
      <c r="Q10" s="271" t="s">
        <v>49</v>
      </c>
      <c r="R10" s="269">
        <f>(J10*U10)</f>
        <v>1941.7030618877802</v>
      </c>
      <c r="S10" s="135" t="s">
        <v>54</v>
      </c>
      <c r="T10" s="269" t="s">
        <v>49</v>
      </c>
      <c r="U10" s="272">
        <f>(O10)</f>
        <v>0.22928609096632202</v>
      </c>
      <c r="V10" s="136" t="s">
        <v>55</v>
      </c>
      <c r="W10" s="137"/>
      <c r="X10" s="138">
        <f>(J10/J$13)</f>
        <v>8.2517935566562617E-2</v>
      </c>
      <c r="Y10" t="s">
        <v>39</v>
      </c>
      <c r="AA10" t="s">
        <v>39</v>
      </c>
      <c r="AB10" s="56">
        <f>'April 2010 summary'!M37</f>
        <v>981416.80043325189</v>
      </c>
      <c r="AC10" s="56">
        <f>'April 2010 summary'!N37</f>
        <v>1941.7030618877802</v>
      </c>
      <c r="AD10" s="75"/>
      <c r="AE10" s="84"/>
      <c r="AF10" s="75"/>
    </row>
    <row r="11" spans="1:32" ht="19.5" thickBot="1">
      <c r="A11" s="80">
        <f>DATE(10,5,1)</f>
        <v>3774</v>
      </c>
      <c r="B11" s="81">
        <f>'May 2010 summary'!C16</f>
        <v>0</v>
      </c>
      <c r="C11" s="81">
        <f>'May 2010 summary'!D16</f>
        <v>0</v>
      </c>
      <c r="D11" s="81">
        <f>'May 2010 summary'!E16</f>
        <v>0</v>
      </c>
      <c r="E11" s="81">
        <f>'May 2010 summary'!F16</f>
        <v>0</v>
      </c>
      <c r="F11" s="267"/>
      <c r="G11" s="283"/>
      <c r="H11" s="87">
        <f>'May 2010 summary'!H16</f>
        <v>0</v>
      </c>
      <c r="I11" s="87">
        <f>('May 2010 summary'!I16)</f>
        <v>0</v>
      </c>
      <c r="J11" s="83">
        <f>I11+H11</f>
        <v>0</v>
      </c>
      <c r="K11" s="268" t="s">
        <v>49</v>
      </c>
      <c r="L11" s="134">
        <f>'May 2010 summary'!N16</f>
        <v>0</v>
      </c>
      <c r="M11" s="135" t="s">
        <v>54</v>
      </c>
      <c r="N11" s="269" t="s">
        <v>49</v>
      </c>
      <c r="O11" s="303"/>
      <c r="P11" s="270" t="s">
        <v>55</v>
      </c>
      <c r="Q11" s="271" t="s">
        <v>49</v>
      </c>
      <c r="R11" s="269">
        <f>(J11*U11)</f>
        <v>0</v>
      </c>
      <c r="S11" s="135" t="s">
        <v>54</v>
      </c>
      <c r="T11" s="269" t="s">
        <v>49</v>
      </c>
      <c r="U11" s="272">
        <f>(O11)</f>
        <v>0</v>
      </c>
      <c r="V11" s="136" t="s">
        <v>55</v>
      </c>
      <c r="W11" s="137"/>
      <c r="X11" s="138">
        <f>(J11/J$13)</f>
        <v>0</v>
      </c>
      <c r="Y11" t="s">
        <v>40</v>
      </c>
      <c r="AA11" t="s">
        <v>40</v>
      </c>
      <c r="AB11" s="56">
        <f>'May 2010 summary'!M16</f>
        <v>0</v>
      </c>
      <c r="AC11" s="56">
        <f>'May 2010 summary'!N16</f>
        <v>0</v>
      </c>
      <c r="AD11" s="75"/>
      <c r="AE11" s="84"/>
      <c r="AF11" s="75"/>
    </row>
    <row r="12" spans="1:32" ht="11.25" customHeight="1">
      <c r="A12" s="88"/>
      <c r="B12" s="89"/>
      <c r="C12" s="89"/>
      <c r="D12" s="89"/>
      <c r="E12" s="89"/>
      <c r="F12" s="92"/>
      <c r="G12" s="90"/>
      <c r="H12" s="91"/>
      <c r="I12" s="92"/>
      <c r="J12" s="93"/>
      <c r="K12" s="274"/>
      <c r="L12" s="139"/>
      <c r="M12" s="140"/>
      <c r="N12" s="139"/>
      <c r="O12" s="140"/>
      <c r="P12" s="275"/>
      <c r="Q12" s="276"/>
      <c r="R12" s="139"/>
      <c r="S12" s="140"/>
      <c r="T12" s="139"/>
      <c r="U12" s="140"/>
      <c r="V12" s="130"/>
      <c r="AB12" s="257"/>
      <c r="AC12" s="257"/>
      <c r="AD12" s="75"/>
      <c r="AE12" s="84"/>
      <c r="AF12" s="75"/>
    </row>
    <row r="13" spans="1:32" ht="19.5" thickBot="1">
      <c r="A13" s="94" t="s">
        <v>2</v>
      </c>
      <c r="B13" s="95">
        <f>SUM(B8:B10)</f>
        <v>28914</v>
      </c>
      <c r="C13" s="95">
        <f>SUM(C8:C10)</f>
        <v>28894</v>
      </c>
      <c r="D13" s="95">
        <f>SUM(D8:D10)</f>
        <v>5914</v>
      </c>
      <c r="E13" s="95">
        <f>SUM(E8:E10)</f>
        <v>1617</v>
      </c>
      <c r="F13" s="277" t="s">
        <v>105</v>
      </c>
      <c r="G13" s="96">
        <f>(E13/D13)</f>
        <v>0.27341900574907002</v>
      </c>
      <c r="H13" s="203">
        <f>SUM(H8:H11)</f>
        <v>102625.84617216718</v>
      </c>
      <c r="I13" s="97">
        <f>SUM(I8:I10)</f>
        <v>0</v>
      </c>
      <c r="J13" s="98">
        <f>I13+H13</f>
        <v>102625.84617216718</v>
      </c>
      <c r="K13" s="278" t="s">
        <v>49</v>
      </c>
      <c r="L13" s="141">
        <f>AVERAGE(L8:L10)</f>
        <v>2912.6200951474862</v>
      </c>
      <c r="M13" s="142" t="s">
        <v>54</v>
      </c>
      <c r="N13" s="279" t="s">
        <v>49</v>
      </c>
      <c r="O13" s="305">
        <f>AVERAGE(O8:O10)</f>
        <v>0.13652645064783789</v>
      </c>
      <c r="P13" s="280" t="s">
        <v>55</v>
      </c>
      <c r="Q13" s="281" t="s">
        <v>49</v>
      </c>
      <c r="R13" s="279"/>
      <c r="S13" s="142" t="s">
        <v>54</v>
      </c>
      <c r="T13" s="279" t="s">
        <v>49</v>
      </c>
      <c r="U13" s="282"/>
      <c r="V13" s="143" t="s">
        <v>55</v>
      </c>
      <c r="W13" s="137"/>
      <c r="AA13" t="s">
        <v>56</v>
      </c>
      <c r="AB13" s="257">
        <f>SUM(AB8:AB11)</f>
        <v>7949074.9146118583</v>
      </c>
      <c r="AC13" s="253">
        <f>SQRT(AB13)*1.96</f>
        <v>5526.0443530587881</v>
      </c>
      <c r="AD13" s="75"/>
      <c r="AE13" s="75"/>
      <c r="AF13" s="75"/>
    </row>
    <row r="14" spans="1:32" ht="18.75">
      <c r="A14" s="99"/>
      <c r="B14" s="99"/>
      <c r="C14" s="99"/>
      <c r="D14" s="99"/>
      <c r="E14" s="99"/>
      <c r="F14" s="75"/>
      <c r="G14" s="99"/>
      <c r="H14" s="99"/>
      <c r="I14" s="75"/>
      <c r="J14" s="75"/>
      <c r="AD14" s="75"/>
      <c r="AE14" s="75"/>
      <c r="AF14" s="75"/>
    </row>
    <row r="15" spans="1:32" ht="18.75">
      <c r="A15" s="99"/>
      <c r="B15" s="100">
        <f>(B13-C13)</f>
        <v>20</v>
      </c>
      <c r="C15" s="101" t="s">
        <v>36</v>
      </c>
      <c r="D15" s="99"/>
      <c r="E15" s="99"/>
      <c r="F15" s="75"/>
      <c r="G15" s="99"/>
      <c r="H15" s="102">
        <f>(H13/J13)</f>
        <v>1</v>
      </c>
      <c r="I15" s="102">
        <f>(I13/J13)</f>
        <v>0</v>
      </c>
      <c r="J15" s="75"/>
      <c r="AD15" s="75"/>
      <c r="AE15" s="75"/>
      <c r="AF15" s="75"/>
    </row>
    <row r="16" spans="1:32" ht="18.75">
      <c r="A16" s="99"/>
      <c r="B16" s="100"/>
      <c r="C16" s="101"/>
      <c r="D16" s="99"/>
      <c r="E16" s="99"/>
      <c r="F16" s="75"/>
      <c r="G16" s="99"/>
      <c r="H16" s="102" t="s">
        <v>41</v>
      </c>
      <c r="I16" s="103" t="s">
        <v>42</v>
      </c>
      <c r="J16" s="75"/>
      <c r="AD16" s="75"/>
      <c r="AE16" s="75"/>
      <c r="AF16" s="75"/>
    </row>
    <row r="17" spans="1:32" ht="19.5" thickBot="1">
      <c r="A17" s="99"/>
      <c r="B17" s="100"/>
      <c r="C17" s="101"/>
      <c r="D17" s="99"/>
      <c r="E17" s="99"/>
      <c r="F17" s="75"/>
      <c r="G17" s="99"/>
      <c r="H17" s="102"/>
      <c r="I17" s="103"/>
      <c r="J17" s="75"/>
      <c r="AD17" s="75"/>
      <c r="AE17" s="75"/>
      <c r="AF17" s="75"/>
    </row>
    <row r="18" spans="1:32" ht="18.75">
      <c r="A18" s="99"/>
      <c r="B18" s="99"/>
      <c r="C18" s="99"/>
      <c r="D18" s="99"/>
      <c r="E18" s="99"/>
      <c r="F18" s="75"/>
      <c r="G18" s="107">
        <v>600</v>
      </c>
      <c r="H18" s="108" t="s">
        <v>32</v>
      </c>
      <c r="I18" s="109"/>
      <c r="J18" s="75"/>
      <c r="AD18" s="75"/>
      <c r="AE18" s="75"/>
      <c r="AF18" s="75"/>
    </row>
    <row r="19" spans="1:32" ht="18.75">
      <c r="A19" s="99"/>
      <c r="B19" s="99"/>
      <c r="C19" s="99"/>
      <c r="D19" s="99"/>
      <c r="E19" s="99"/>
      <c r="F19" s="75"/>
      <c r="G19" s="110">
        <v>2500</v>
      </c>
      <c r="H19" s="104" t="s">
        <v>33</v>
      </c>
      <c r="I19" s="111"/>
      <c r="J19" s="75"/>
      <c r="AD19" s="75"/>
      <c r="AE19" s="75"/>
      <c r="AF19" s="75"/>
    </row>
    <row r="20" spans="1:32" ht="18.75">
      <c r="A20" s="99"/>
      <c r="B20" s="99"/>
      <c r="C20" s="99"/>
      <c r="D20" s="99"/>
      <c r="E20" s="99"/>
      <c r="F20" s="75"/>
      <c r="G20" s="112">
        <f>G18*G19</f>
        <v>1500000</v>
      </c>
      <c r="H20" s="105" t="s">
        <v>34</v>
      </c>
      <c r="I20" s="111"/>
      <c r="J20" s="75"/>
      <c r="L20" s="152"/>
      <c r="AD20" s="75"/>
      <c r="AE20" s="75"/>
      <c r="AF20" s="75"/>
    </row>
    <row r="21" spans="1:32" ht="18.75">
      <c r="A21" s="99"/>
      <c r="B21" s="99"/>
      <c r="C21" s="309"/>
      <c r="D21" s="99"/>
      <c r="E21" s="99"/>
      <c r="F21" s="75"/>
      <c r="G21" s="113"/>
      <c r="H21" s="106"/>
      <c r="I21" s="111"/>
      <c r="J21" s="75"/>
      <c r="AD21" s="75"/>
      <c r="AE21" s="75"/>
      <c r="AF21" s="75"/>
    </row>
    <row r="22" spans="1:32" ht="18.75">
      <c r="A22" s="99"/>
      <c r="B22" s="99"/>
      <c r="C22" s="99"/>
      <c r="D22" s="99"/>
      <c r="E22" s="99"/>
      <c r="F22" s="75"/>
      <c r="G22" s="110">
        <f>(J13)</f>
        <v>102625.84617216718</v>
      </c>
      <c r="H22" s="105" t="s">
        <v>22</v>
      </c>
      <c r="I22" s="111"/>
      <c r="J22" s="75"/>
      <c r="AD22" s="75"/>
      <c r="AE22" s="75"/>
      <c r="AF22" s="75"/>
    </row>
    <row r="23" spans="1:32" ht="19.5" thickBot="1">
      <c r="A23" s="99"/>
      <c r="B23" s="99"/>
      <c r="C23" s="308"/>
      <c r="D23" s="99"/>
      <c r="E23" s="99"/>
      <c r="F23" s="75"/>
      <c r="G23" s="114">
        <f>G22/G20</f>
        <v>6.8417230781444779E-2</v>
      </c>
      <c r="H23" s="115" t="s">
        <v>21</v>
      </c>
      <c r="I23" s="116"/>
      <c r="J23" s="75"/>
      <c r="AD23" s="75"/>
      <c r="AE23" s="75"/>
      <c r="AF23" s="75"/>
    </row>
    <row r="24" spans="1:32">
      <c r="C24" s="307"/>
    </row>
  </sheetData>
  <mergeCells count="10">
    <mergeCell ref="B4:C4"/>
    <mergeCell ref="D4:E4"/>
    <mergeCell ref="H3:J3"/>
    <mergeCell ref="A3:F3"/>
    <mergeCell ref="X4:Y4"/>
    <mergeCell ref="K5:O5"/>
    <mergeCell ref="Q5:U5"/>
    <mergeCell ref="X5:Y5"/>
    <mergeCell ref="K4:O4"/>
    <mergeCell ref="Q4:U4"/>
  </mergeCells>
  <phoneticPr fontId="0" type="noConversion"/>
  <pageMargins left="0.7" right="0.7" top="0.75" bottom="0.75" header="0.3" footer="0.3"/>
  <pageSetup scale="40" orientation="landscape" horizontalDpi="4294967295" verticalDpi="300" r:id="rId1"/>
  <headerFooter>
    <oddHeader>&amp;A</oddHeader>
    <oddFooter>&amp;Z&amp;F</oddFooter>
  </headerFooter>
</worksheet>
</file>

<file path=xl/worksheets/sheet9.xml><?xml version="1.0" encoding="utf-8"?>
<worksheet xmlns="http://schemas.openxmlformats.org/spreadsheetml/2006/main" xmlns:r="http://schemas.openxmlformats.org/officeDocument/2006/relationships">
  <sheetPr>
    <pageSetUpPr fitToPage="1"/>
  </sheetPr>
  <dimension ref="A1:AF36"/>
  <sheetViews>
    <sheetView zoomScale="75" workbookViewId="0">
      <selection sqref="A1:IV2"/>
    </sheetView>
  </sheetViews>
  <sheetFormatPr defaultRowHeight="15"/>
  <cols>
    <col min="1" max="1" width="10.28515625" style="313" customWidth="1"/>
    <col min="2" max="3" width="10.5703125" style="313" bestFit="1" customWidth="1"/>
    <col min="4" max="4" width="11.28515625" style="313" customWidth="1"/>
    <col min="5" max="5" width="11.140625" style="313" customWidth="1"/>
    <col min="6" max="6" width="12.5703125" customWidth="1"/>
    <col min="7" max="7" width="12" style="313" bestFit="1" customWidth="1"/>
    <col min="8" max="8" width="12.85546875" style="313" bestFit="1" customWidth="1"/>
    <col min="9" max="9" width="10.28515625" hidden="1" customWidth="1"/>
    <col min="10" max="10" width="12" bestFit="1" customWidth="1"/>
    <col min="11" max="11" width="3.85546875" hidden="1" customWidth="1"/>
    <col min="12" max="12" width="10.140625" hidden="1" customWidth="1"/>
    <col min="13" max="13" width="3.140625" hidden="1" customWidth="1"/>
    <col min="14" max="14" width="3.85546875" hidden="1" customWidth="1"/>
    <col min="15" max="15" width="7.7109375" hidden="1" customWidth="1"/>
    <col min="16" max="16" width="1.5703125" hidden="1" customWidth="1"/>
    <col min="17" max="17" width="4" hidden="1" customWidth="1"/>
    <col min="18" max="18" width="9.140625" hidden="1" customWidth="1"/>
    <col min="19" max="19" width="2.28515625" hidden="1" customWidth="1"/>
    <col min="20" max="20" width="4" hidden="1" customWidth="1"/>
    <col min="21" max="21" width="8" hidden="1" customWidth="1"/>
    <col min="22" max="22" width="4.5703125" hidden="1" customWidth="1"/>
    <col min="23" max="23" width="1.85546875" hidden="1" customWidth="1"/>
    <col min="24" max="24" width="12.5703125" style="313" bestFit="1" customWidth="1"/>
    <col min="25" max="25" width="3.7109375" bestFit="1" customWidth="1"/>
    <col min="26" max="26" width="4.5703125" customWidth="1"/>
    <col min="27" max="27" width="5.85546875" customWidth="1"/>
    <col min="28" max="28" width="11.5703125" bestFit="1" customWidth="1"/>
  </cols>
  <sheetData>
    <row r="1" spans="1:32" ht="20.25">
      <c r="A1" s="339" t="s">
        <v>108</v>
      </c>
      <c r="B1" s="117"/>
      <c r="C1" s="117"/>
      <c r="D1" s="117"/>
      <c r="E1" s="117"/>
      <c r="F1" s="340"/>
      <c r="G1" s="117"/>
      <c r="H1" s="117"/>
      <c r="I1" s="340"/>
      <c r="J1" s="340"/>
      <c r="X1" s="117"/>
      <c r="AB1" s="340"/>
      <c r="AC1" s="340"/>
    </row>
    <row r="2" spans="1:32" ht="19.5" thickBot="1">
      <c r="A2" s="341"/>
      <c r="B2" s="117"/>
      <c r="C2" s="117"/>
      <c r="D2" s="117"/>
      <c r="E2" s="117"/>
      <c r="F2" s="340"/>
      <c r="G2" s="117"/>
      <c r="H2" s="117"/>
      <c r="I2" s="340"/>
      <c r="J2" s="340"/>
      <c r="X2" s="117"/>
      <c r="AB2" s="340"/>
      <c r="AC2" s="340"/>
    </row>
    <row r="3" spans="1:32" ht="19.5" thickBot="1">
      <c r="A3" s="476" t="s">
        <v>12</v>
      </c>
      <c r="B3" s="476"/>
      <c r="C3" s="476"/>
      <c r="D3" s="476"/>
      <c r="E3" s="476"/>
      <c r="F3" s="476"/>
      <c r="G3" s="74"/>
      <c r="H3" s="476" t="s">
        <v>28</v>
      </c>
      <c r="I3" s="476"/>
      <c r="J3" s="476"/>
      <c r="K3" s="124"/>
      <c r="L3" s="124"/>
      <c r="M3" s="124"/>
      <c r="N3" s="124"/>
      <c r="O3" s="124"/>
      <c r="P3" s="124"/>
      <c r="Q3" s="124"/>
      <c r="R3" s="124"/>
      <c r="S3" s="124"/>
      <c r="T3" s="124"/>
      <c r="U3" s="124"/>
      <c r="V3" s="124"/>
      <c r="X3"/>
      <c r="AD3" s="75"/>
      <c r="AE3" s="75"/>
      <c r="AF3" s="75"/>
    </row>
    <row r="4" spans="1:32" ht="19.5" thickBot="1">
      <c r="A4" s="76"/>
      <c r="B4" s="476" t="s">
        <v>1</v>
      </c>
      <c r="C4" s="476"/>
      <c r="D4" s="476" t="s">
        <v>11</v>
      </c>
      <c r="E4" s="476"/>
      <c r="F4" s="77"/>
      <c r="G4" s="74" t="s">
        <v>6</v>
      </c>
      <c r="H4" s="74" t="s">
        <v>29</v>
      </c>
      <c r="I4" s="74" t="s">
        <v>31</v>
      </c>
      <c r="J4" s="78"/>
      <c r="K4" s="480" t="s">
        <v>50</v>
      </c>
      <c r="L4" s="481"/>
      <c r="M4" s="481"/>
      <c r="N4" s="481"/>
      <c r="O4" s="481"/>
      <c r="P4" s="125"/>
      <c r="Q4" s="480" t="s">
        <v>50</v>
      </c>
      <c r="R4" s="481"/>
      <c r="S4" s="481"/>
      <c r="T4" s="481"/>
      <c r="U4" s="481"/>
      <c r="V4" s="125"/>
      <c r="W4" s="313"/>
      <c r="X4" s="477" t="s">
        <v>51</v>
      </c>
      <c r="Y4" s="477"/>
      <c r="AD4" s="75"/>
      <c r="AE4" s="75"/>
      <c r="AF4" s="75"/>
    </row>
    <row r="5" spans="1:32" ht="19.5" thickBot="1">
      <c r="A5" s="74" t="s">
        <v>0</v>
      </c>
      <c r="B5" s="74" t="s">
        <v>2</v>
      </c>
      <c r="C5" s="74" t="s">
        <v>3</v>
      </c>
      <c r="D5" s="74" t="s">
        <v>4</v>
      </c>
      <c r="E5" s="74" t="s">
        <v>5</v>
      </c>
      <c r="F5" s="79" t="s">
        <v>8</v>
      </c>
      <c r="G5" s="74" t="s">
        <v>7</v>
      </c>
      <c r="H5" s="74" t="s">
        <v>30</v>
      </c>
      <c r="I5" s="74" t="s">
        <v>30</v>
      </c>
      <c r="J5" s="74" t="s">
        <v>2</v>
      </c>
      <c r="K5" s="478" t="s">
        <v>52</v>
      </c>
      <c r="L5" s="479"/>
      <c r="M5" s="479"/>
      <c r="N5" s="479"/>
      <c r="O5" s="479"/>
      <c r="P5" s="126"/>
      <c r="Q5" s="478" t="s">
        <v>2</v>
      </c>
      <c r="R5" s="479"/>
      <c r="S5" s="479"/>
      <c r="T5" s="479"/>
      <c r="U5" s="479"/>
      <c r="V5" s="126"/>
      <c r="W5" s="6"/>
      <c r="X5" s="477" t="s">
        <v>53</v>
      </c>
      <c r="Y5" s="477"/>
      <c r="AB5" s="123" t="s">
        <v>47</v>
      </c>
      <c r="AC5" s="127" t="s">
        <v>48</v>
      </c>
      <c r="AD5" s="75"/>
      <c r="AE5" s="75"/>
      <c r="AF5" s="75"/>
    </row>
    <row r="6" spans="1:32" ht="15.75" hidden="1" customHeight="1">
      <c r="A6" s="76"/>
      <c r="B6" s="76"/>
      <c r="C6" s="76"/>
      <c r="D6" s="76"/>
      <c r="E6" s="76"/>
      <c r="F6" s="77"/>
      <c r="G6" s="76"/>
      <c r="H6" s="76"/>
      <c r="I6" s="77"/>
      <c r="J6" s="77"/>
      <c r="K6" s="128"/>
      <c r="L6" s="129"/>
      <c r="M6" s="129"/>
      <c r="N6" s="129"/>
      <c r="O6" s="129"/>
      <c r="P6" s="130"/>
      <c r="Q6" s="128"/>
      <c r="R6" s="129"/>
      <c r="S6" s="129"/>
      <c r="T6" s="129"/>
      <c r="U6" s="129"/>
      <c r="V6" s="130"/>
      <c r="X6"/>
      <c r="AB6" s="120"/>
      <c r="AC6" s="120"/>
      <c r="AD6" s="75"/>
      <c r="AE6" s="75"/>
      <c r="AF6" s="75"/>
    </row>
    <row r="7" spans="1:32" ht="19.5" thickBot="1">
      <c r="A7" s="76"/>
      <c r="B7" s="76"/>
      <c r="C7" s="76"/>
      <c r="D7" s="76"/>
      <c r="E7" s="76"/>
      <c r="F7" s="77"/>
      <c r="G7" s="76"/>
      <c r="H7" s="76"/>
      <c r="I7" s="77"/>
      <c r="J7" s="77"/>
      <c r="K7" s="131"/>
      <c r="L7" s="132"/>
      <c r="M7" s="132"/>
      <c r="N7" s="132"/>
      <c r="O7" s="132"/>
      <c r="P7" s="133"/>
      <c r="Q7" s="131"/>
      <c r="R7" s="132"/>
      <c r="S7" s="132"/>
      <c r="T7" s="132"/>
      <c r="U7" s="132"/>
      <c r="V7" s="133"/>
      <c r="X7"/>
      <c r="AB7" s="120"/>
      <c r="AC7" s="120"/>
      <c r="AD7" s="75"/>
      <c r="AE7" s="75"/>
      <c r="AF7" s="75"/>
    </row>
    <row r="8" spans="1:32" ht="19.5" thickBot="1">
      <c r="A8" s="80">
        <f>DATE(10,2,1)</f>
        <v>3685</v>
      </c>
      <c r="B8" s="81">
        <f>'Feb 2010 summary'!C36</f>
        <v>3335</v>
      </c>
      <c r="C8" s="81">
        <f>'Feb 2010 summary'!D36</f>
        <v>3329</v>
      </c>
      <c r="D8" s="81">
        <f>'Feb 2010 summary'!E36</f>
        <v>1872</v>
      </c>
      <c r="E8" s="81">
        <f>'Feb 2010 summary'!F36</f>
        <v>414</v>
      </c>
      <c r="F8" s="368" t="s">
        <v>104</v>
      </c>
      <c r="G8" s="82">
        <f>'Feb 2010 summary'!G36</f>
        <v>0.22115384615384615</v>
      </c>
      <c r="H8" s="83">
        <f>'Feb 2010 summary'!H36</f>
        <v>17240.138449258204</v>
      </c>
      <c r="I8" s="83"/>
      <c r="J8" s="83">
        <f>I8+H8</f>
        <v>17240.138449258204</v>
      </c>
      <c r="K8" s="268" t="s">
        <v>49</v>
      </c>
      <c r="L8" s="134">
        <f>'Feb 2010 summary'!N36</f>
        <v>2042.8887896875879</v>
      </c>
      <c r="M8" s="135" t="s">
        <v>54</v>
      </c>
      <c r="N8" s="269" t="s">
        <v>49</v>
      </c>
      <c r="O8" s="302">
        <f>'Feb 2010 summary'!P36</f>
        <v>0.11849607795785931</v>
      </c>
      <c r="P8" s="270" t="s">
        <v>55</v>
      </c>
      <c r="Q8" s="271" t="s">
        <v>49</v>
      </c>
      <c r="R8" s="269">
        <f>(J8*U8)</f>
        <v>2042.8887896875879</v>
      </c>
      <c r="S8" s="135" t="s">
        <v>54</v>
      </c>
      <c r="T8" s="269" t="s">
        <v>49</v>
      </c>
      <c r="U8" s="272">
        <f>(O8)</f>
        <v>0.11849607795785931</v>
      </c>
      <c r="V8" s="136" t="s">
        <v>55</v>
      </c>
      <c r="W8" s="137"/>
      <c r="X8" s="138">
        <f>(J8/J$13)</f>
        <v>0.16799021973797715</v>
      </c>
      <c r="Y8" t="s">
        <v>37</v>
      </c>
      <c r="AA8" t="s">
        <v>37</v>
      </c>
      <c r="AB8" s="56">
        <f>'Feb 2010 summary'!M36</f>
        <v>1086368.8585566476</v>
      </c>
      <c r="AC8" s="56">
        <f>+'Feb 2010 summary'!N36</f>
        <v>2042.8887896875879</v>
      </c>
      <c r="AD8" s="75"/>
      <c r="AE8" s="84"/>
      <c r="AF8" s="75"/>
    </row>
    <row r="9" spans="1:32" ht="19.5" thickBot="1">
      <c r="A9" s="80">
        <f>DATE(10,3,1)</f>
        <v>3713</v>
      </c>
      <c r="B9" s="273">
        <f>'March 2010 summary'!C38</f>
        <v>24316</v>
      </c>
      <c r="C9" s="273">
        <f>'March 2010 summary'!D38</f>
        <v>24302</v>
      </c>
      <c r="D9" s="273">
        <f>'March 2010 summary'!E38</f>
        <v>3144</v>
      </c>
      <c r="E9" s="273">
        <f>'March 2010 summary'!F38</f>
        <v>1026</v>
      </c>
      <c r="F9" s="368" t="s">
        <v>106</v>
      </c>
      <c r="G9" s="82">
        <f>'March 2010 summary'!G38</f>
        <v>0.32633587786259544</v>
      </c>
      <c r="H9" s="83">
        <f>'March 2010 summary'!H38</f>
        <v>76917.234761010113</v>
      </c>
      <c r="I9" s="83"/>
      <c r="J9" s="83">
        <f>I9+H9</f>
        <v>76917.234761010113</v>
      </c>
      <c r="K9" s="268" t="s">
        <v>49</v>
      </c>
      <c r="L9" s="134">
        <f>'March 2010 summary'!N38</f>
        <v>4753.2684338670915</v>
      </c>
      <c r="M9" s="135" t="s">
        <v>54</v>
      </c>
      <c r="N9" s="269" t="s">
        <v>49</v>
      </c>
      <c r="O9" s="303">
        <f>'March 2010 summary'!P38</f>
        <v>6.1797183019332319E-2</v>
      </c>
      <c r="P9" s="270" t="s">
        <v>55</v>
      </c>
      <c r="Q9" s="271" t="s">
        <v>49</v>
      </c>
      <c r="R9" s="269">
        <f>(J9*U9)</f>
        <v>4753.2684338670915</v>
      </c>
      <c r="S9" s="135" t="s">
        <v>54</v>
      </c>
      <c r="T9" s="269" t="s">
        <v>49</v>
      </c>
      <c r="U9" s="272">
        <f>(O9)</f>
        <v>6.1797183019332319E-2</v>
      </c>
      <c r="V9" s="136" t="s">
        <v>55</v>
      </c>
      <c r="W9" s="137"/>
      <c r="X9" s="138">
        <f>(J9/J$13)</f>
        <v>0.74949184469546026</v>
      </c>
      <c r="Y9" t="s">
        <v>38</v>
      </c>
      <c r="AA9" t="s">
        <v>38</v>
      </c>
      <c r="AB9" s="56">
        <f>'March 2010 summary'!M38</f>
        <v>5881289.2556219585</v>
      </c>
      <c r="AC9" s="56">
        <f>'March 2010 summary'!N38</f>
        <v>4753.2684338670915</v>
      </c>
      <c r="AD9" s="75"/>
      <c r="AE9" s="84"/>
      <c r="AF9" s="75"/>
    </row>
    <row r="10" spans="1:32" ht="19.5" thickBot="1">
      <c r="A10" s="80">
        <f>DATE(10,4,1)</f>
        <v>3744</v>
      </c>
      <c r="B10" s="81">
        <f>'April 2010 summary'!C37</f>
        <v>1263</v>
      </c>
      <c r="C10" s="81">
        <f>'April 2010 summary'!D37</f>
        <v>1263</v>
      </c>
      <c r="D10" s="81">
        <f>'April 2010 summary'!E37</f>
        <v>898</v>
      </c>
      <c r="E10" s="81">
        <f>'April 2010 summary'!F37</f>
        <v>177</v>
      </c>
      <c r="F10" s="368" t="s">
        <v>107</v>
      </c>
      <c r="G10" s="82">
        <f>'April 2010 summary'!G37</f>
        <v>0.19710467706013363</v>
      </c>
      <c r="H10" s="85">
        <f>'April 2010 summary'!H37</f>
        <v>8468.4729618988586</v>
      </c>
      <c r="I10" s="86"/>
      <c r="J10" s="83">
        <f>I10+H10</f>
        <v>8468.4729618988586</v>
      </c>
      <c r="K10" s="268" t="s">
        <v>49</v>
      </c>
      <c r="L10" s="134">
        <f>+'April 2010 summary'!N37</f>
        <v>1941.7030618877802</v>
      </c>
      <c r="M10" s="135" t="s">
        <v>54</v>
      </c>
      <c r="N10" s="269" t="s">
        <v>49</v>
      </c>
      <c r="O10" s="303">
        <f>'April 2010 summary'!P37</f>
        <v>0.22928609096632202</v>
      </c>
      <c r="P10" s="270" t="s">
        <v>55</v>
      </c>
      <c r="Q10" s="271" t="s">
        <v>49</v>
      </c>
      <c r="R10" s="269">
        <f>(J10*U10)</f>
        <v>1941.7030618877802</v>
      </c>
      <c r="S10" s="135" t="s">
        <v>54</v>
      </c>
      <c r="T10" s="269" t="s">
        <v>49</v>
      </c>
      <c r="U10" s="272">
        <f>(O10)</f>
        <v>0.22928609096632202</v>
      </c>
      <c r="V10" s="136" t="s">
        <v>55</v>
      </c>
      <c r="W10" s="137"/>
      <c r="X10" s="138">
        <f>(J10/J$13)</f>
        <v>8.2517935566562617E-2</v>
      </c>
      <c r="Y10" t="s">
        <v>39</v>
      </c>
      <c r="AA10" t="s">
        <v>39</v>
      </c>
      <c r="AB10" s="56">
        <f>'April 2010 summary'!M37</f>
        <v>981416.80043325189</v>
      </c>
      <c r="AC10" s="56">
        <f>'April 2010 summary'!N37</f>
        <v>1941.7030618877802</v>
      </c>
      <c r="AD10" s="75"/>
      <c r="AE10" s="84"/>
      <c r="AF10" s="75"/>
    </row>
    <row r="11" spans="1:32" ht="19.5" thickBot="1">
      <c r="A11" s="80">
        <f>DATE(10,5,1)</f>
        <v>3774</v>
      </c>
      <c r="B11" s="81">
        <f>'May 2010 summary'!C16</f>
        <v>0</v>
      </c>
      <c r="C11" s="81">
        <f>'May 2010 summary'!D16</f>
        <v>0</v>
      </c>
      <c r="D11" s="81">
        <f>'May 2010 summary'!E16</f>
        <v>0</v>
      </c>
      <c r="E11" s="81">
        <f>'May 2010 summary'!F16</f>
        <v>0</v>
      </c>
      <c r="F11" s="267"/>
      <c r="G11" s="283"/>
      <c r="H11" s="87">
        <f>'May 2010 summary'!H16</f>
        <v>0</v>
      </c>
      <c r="I11" s="87">
        <f>('May 2010 summary'!I16)</f>
        <v>0</v>
      </c>
      <c r="J11" s="83">
        <f>I11+H11</f>
        <v>0</v>
      </c>
      <c r="K11" s="268" t="s">
        <v>49</v>
      </c>
      <c r="L11" s="134">
        <f>'May 2010 summary'!N16</f>
        <v>0</v>
      </c>
      <c r="M11" s="135" t="s">
        <v>54</v>
      </c>
      <c r="N11" s="269" t="s">
        <v>49</v>
      </c>
      <c r="O11" s="303"/>
      <c r="P11" s="270" t="s">
        <v>55</v>
      </c>
      <c r="Q11" s="271" t="s">
        <v>49</v>
      </c>
      <c r="R11" s="269">
        <f>(J11*U11)</f>
        <v>0</v>
      </c>
      <c r="S11" s="135" t="s">
        <v>54</v>
      </c>
      <c r="T11" s="269" t="s">
        <v>49</v>
      </c>
      <c r="U11" s="272">
        <f>(O11)</f>
        <v>0</v>
      </c>
      <c r="V11" s="136" t="s">
        <v>55</v>
      </c>
      <c r="W11" s="137"/>
      <c r="X11" s="138">
        <f>(J11/J$13)</f>
        <v>0</v>
      </c>
      <c r="Y11" t="s">
        <v>40</v>
      </c>
      <c r="AA11" t="s">
        <v>40</v>
      </c>
      <c r="AB11" s="56">
        <f>'May 2010 summary'!M16</f>
        <v>0</v>
      </c>
      <c r="AC11" s="56">
        <f>'May 2010 summary'!N16</f>
        <v>0</v>
      </c>
      <c r="AD11" s="75"/>
      <c r="AE11" s="84"/>
      <c r="AF11" s="75"/>
    </row>
    <row r="12" spans="1:32" ht="11.25" customHeight="1">
      <c r="A12" s="88"/>
      <c r="B12" s="89"/>
      <c r="C12" s="89"/>
      <c r="D12" s="89"/>
      <c r="E12" s="89"/>
      <c r="F12" s="92"/>
      <c r="G12" s="90"/>
      <c r="H12" s="91"/>
      <c r="I12" s="92"/>
      <c r="J12" s="93"/>
      <c r="K12" s="274"/>
      <c r="L12" s="139"/>
      <c r="M12" s="140"/>
      <c r="N12" s="139"/>
      <c r="O12" s="140"/>
      <c r="P12" s="275"/>
      <c r="Q12" s="276"/>
      <c r="R12" s="139"/>
      <c r="S12" s="140"/>
      <c r="T12" s="139"/>
      <c r="U12" s="140"/>
      <c r="V12" s="130"/>
      <c r="X12"/>
      <c r="AB12" s="257"/>
      <c r="AC12" s="257"/>
      <c r="AD12" s="75"/>
      <c r="AE12" s="84"/>
      <c r="AF12" s="75"/>
    </row>
    <row r="13" spans="1:32" ht="19.5" thickBot="1">
      <c r="A13" s="94" t="s">
        <v>2</v>
      </c>
      <c r="B13" s="95">
        <f>SUM(B8:B10)</f>
        <v>28914</v>
      </c>
      <c r="C13" s="95">
        <f>SUM(C8:C10)</f>
        <v>28894</v>
      </c>
      <c r="D13" s="95">
        <f>SUM(D8:D10)</f>
        <v>5914</v>
      </c>
      <c r="E13" s="95">
        <f>SUM(E8:E10)</f>
        <v>1617</v>
      </c>
      <c r="F13" s="277" t="s">
        <v>105</v>
      </c>
      <c r="G13" s="96">
        <f>(E13/D13)</f>
        <v>0.27341900574907002</v>
      </c>
      <c r="H13" s="203">
        <f>SUM(H8:H11)</f>
        <v>102625.84617216718</v>
      </c>
      <c r="I13" s="97">
        <f>SUM(I8:I10)</f>
        <v>0</v>
      </c>
      <c r="J13" s="98">
        <f>I13+H13</f>
        <v>102625.84617216718</v>
      </c>
      <c r="K13" s="278" t="s">
        <v>49</v>
      </c>
      <c r="L13" s="141">
        <f>AVERAGE(L8:L10)</f>
        <v>2912.6200951474862</v>
      </c>
      <c r="M13" s="142" t="s">
        <v>54</v>
      </c>
      <c r="N13" s="279" t="s">
        <v>49</v>
      </c>
      <c r="O13" s="305">
        <f>AVERAGE(O8:O10)</f>
        <v>0.13652645064783789</v>
      </c>
      <c r="P13" s="280" t="s">
        <v>55</v>
      </c>
      <c r="Q13" s="281" t="s">
        <v>49</v>
      </c>
      <c r="R13" s="279"/>
      <c r="S13" s="142" t="s">
        <v>54</v>
      </c>
      <c r="T13" s="279" t="s">
        <v>49</v>
      </c>
      <c r="U13" s="282"/>
      <c r="V13" s="143" t="s">
        <v>55</v>
      </c>
      <c r="W13" s="137"/>
      <c r="X13"/>
      <c r="AA13" t="s">
        <v>56</v>
      </c>
      <c r="AB13" s="257">
        <f>SUM(AB8:AB11)</f>
        <v>7949074.9146118583</v>
      </c>
      <c r="AC13" s="253">
        <f>SQRT(AB13)*1.96</f>
        <v>5526.0443530587881</v>
      </c>
      <c r="AD13" s="75"/>
      <c r="AE13" s="75"/>
      <c r="AF13" s="75"/>
    </row>
    <row r="14" spans="1:32" ht="18.75">
      <c r="A14" s="344"/>
      <c r="B14" s="124"/>
      <c r="C14" s="124"/>
      <c r="D14" s="124"/>
      <c r="E14" s="124"/>
      <c r="F14" s="345"/>
      <c r="G14" s="124"/>
      <c r="H14" s="124"/>
      <c r="I14" s="345"/>
      <c r="J14" s="345"/>
      <c r="X14" s="343"/>
      <c r="AB14" s="342"/>
      <c r="AC14" s="342"/>
    </row>
    <row r="15" spans="1:32" ht="18.75">
      <c r="A15" s="124"/>
      <c r="B15" s="346"/>
      <c r="C15" s="344"/>
      <c r="D15" s="124"/>
      <c r="E15" s="124"/>
      <c r="F15" s="345"/>
      <c r="G15" s="124"/>
      <c r="H15" s="347"/>
      <c r="I15" s="347"/>
      <c r="J15" s="345"/>
      <c r="X15" s="347"/>
      <c r="Y15" s="5"/>
      <c r="AB15" s="342"/>
      <c r="AC15" s="342"/>
    </row>
    <row r="16" spans="1:32" ht="18.75">
      <c r="A16" s="124"/>
      <c r="B16" s="346"/>
      <c r="C16" s="344"/>
      <c r="D16" s="124"/>
      <c r="E16" s="124"/>
      <c r="F16" s="345"/>
      <c r="G16" s="124"/>
      <c r="H16" s="347"/>
      <c r="I16" s="348"/>
      <c r="J16" s="345"/>
      <c r="X16" s="347"/>
      <c r="Y16" s="5"/>
      <c r="AB16" s="342"/>
      <c r="AC16" s="342"/>
    </row>
    <row r="17" spans="1:29" ht="18.75">
      <c r="A17" s="124"/>
      <c r="B17" s="346"/>
      <c r="C17" s="344"/>
      <c r="D17" s="124"/>
      <c r="E17" s="124"/>
      <c r="F17" s="345"/>
      <c r="G17" s="124"/>
      <c r="H17" s="347"/>
      <c r="I17" s="348"/>
      <c r="J17" s="345"/>
      <c r="X17" s="347"/>
      <c r="Y17" s="5"/>
      <c r="AB17" s="342"/>
      <c r="AC17" s="342"/>
    </row>
    <row r="18" spans="1:29" ht="18.75">
      <c r="A18" s="349"/>
      <c r="B18" s="350"/>
      <c r="C18" s="350"/>
      <c r="D18" s="350"/>
      <c r="E18" s="350"/>
      <c r="F18" s="345"/>
      <c r="G18" s="124"/>
      <c r="H18" s="344"/>
      <c r="I18" s="345"/>
      <c r="J18" s="345"/>
      <c r="X18" s="344"/>
      <c r="Y18" s="5"/>
      <c r="AB18" s="342"/>
      <c r="AC18" s="342"/>
    </row>
    <row r="19" spans="1:29" ht="18.75">
      <c r="A19" s="350"/>
      <c r="B19" s="350"/>
      <c r="C19" s="350"/>
      <c r="D19" s="350"/>
      <c r="E19" s="350"/>
      <c r="F19" s="345"/>
      <c r="G19" s="351"/>
      <c r="H19" s="352"/>
      <c r="I19" s="345"/>
      <c r="J19" s="345"/>
      <c r="X19" s="352"/>
      <c r="Y19" s="5"/>
      <c r="AB19" s="342"/>
      <c r="AC19" s="342"/>
    </row>
    <row r="20" spans="1:29" ht="18.75">
      <c r="A20" s="353"/>
      <c r="B20" s="354"/>
      <c r="C20" s="350"/>
      <c r="D20" s="350"/>
      <c r="E20" s="350"/>
      <c r="F20" s="345"/>
      <c r="G20" s="355"/>
      <c r="H20" s="344"/>
      <c r="I20" s="345"/>
      <c r="J20" s="345"/>
      <c r="X20" s="344"/>
      <c r="Y20" s="5"/>
      <c r="AB20" s="342"/>
      <c r="AC20" s="342"/>
    </row>
    <row r="21" spans="1:29" ht="18.75">
      <c r="A21" s="353"/>
      <c r="B21" s="356"/>
      <c r="C21" s="350"/>
      <c r="D21" s="350"/>
      <c r="E21" s="350"/>
      <c r="F21" s="345"/>
      <c r="G21" s="124"/>
      <c r="H21" s="124"/>
      <c r="I21" s="345"/>
      <c r="J21" s="345"/>
      <c r="X21" s="124"/>
      <c r="Y21" s="5"/>
      <c r="AB21" s="342"/>
      <c r="AC21" s="342"/>
    </row>
    <row r="22" spans="1:29" ht="18.75">
      <c r="A22" s="353"/>
      <c r="B22" s="356"/>
      <c r="C22" s="350"/>
      <c r="D22" s="350"/>
      <c r="E22" s="350"/>
      <c r="F22" s="345"/>
      <c r="G22" s="351"/>
      <c r="H22" s="344"/>
      <c r="I22" s="345"/>
      <c r="J22" s="345"/>
      <c r="X22" s="344"/>
      <c r="Y22" s="5"/>
      <c r="AB22" s="342"/>
      <c r="AC22" s="342"/>
    </row>
    <row r="23" spans="1:29" ht="18.75">
      <c r="A23" s="353"/>
      <c r="B23" s="354"/>
      <c r="C23" s="350"/>
      <c r="D23" s="350"/>
      <c r="E23" s="350"/>
      <c r="F23" s="345"/>
      <c r="G23" s="357"/>
      <c r="H23" s="344"/>
      <c r="I23" s="345"/>
      <c r="J23" s="345"/>
      <c r="X23" s="344"/>
      <c r="Y23" s="5"/>
      <c r="AB23" s="342"/>
      <c r="AC23" s="342"/>
    </row>
    <row r="24" spans="1:29">
      <c r="A24" s="358"/>
      <c r="B24" s="358"/>
      <c r="C24" s="358"/>
      <c r="D24" s="358"/>
      <c r="E24" s="358"/>
      <c r="F24" s="5"/>
      <c r="G24" s="6"/>
      <c r="H24" s="6"/>
      <c r="I24" s="5"/>
      <c r="J24" s="5"/>
      <c r="X24" s="6"/>
      <c r="Y24" s="5"/>
    </row>
    <row r="25" spans="1:29" ht="18.75">
      <c r="A25" s="358"/>
      <c r="B25" s="359"/>
      <c r="C25" s="177"/>
      <c r="D25" s="358"/>
      <c r="E25" s="358"/>
      <c r="F25" s="5"/>
      <c r="G25" s="360"/>
      <c r="H25" s="6"/>
      <c r="I25" s="5"/>
      <c r="J25" s="5"/>
      <c r="X25" s="6"/>
      <c r="Y25" s="5"/>
    </row>
    <row r="26" spans="1:29" ht="18.75">
      <c r="A26" s="358"/>
      <c r="B26" s="359"/>
      <c r="C26" s="361"/>
      <c r="D26" s="358"/>
      <c r="E26" s="358"/>
      <c r="F26" s="5"/>
      <c r="G26" s="124"/>
      <c r="H26" s="344"/>
      <c r="I26" s="345"/>
      <c r="J26" s="5"/>
      <c r="X26" s="344"/>
      <c r="Y26" s="5"/>
    </row>
    <row r="27" spans="1:29" ht="18.75">
      <c r="A27" s="358"/>
      <c r="B27" s="362"/>
      <c r="C27" s="177"/>
      <c r="D27" s="358"/>
      <c r="E27" s="358"/>
      <c r="F27" s="5"/>
      <c r="G27" s="351"/>
      <c r="H27" s="352"/>
      <c r="I27" s="345"/>
      <c r="J27" s="5"/>
      <c r="X27" s="352"/>
      <c r="Y27" s="5"/>
    </row>
    <row r="28" spans="1:29" ht="18.75">
      <c r="A28" s="358"/>
      <c r="B28" s="358"/>
      <c r="C28" s="358"/>
      <c r="D28" s="358"/>
      <c r="E28" s="358"/>
      <c r="F28" s="5"/>
      <c r="G28" s="355"/>
      <c r="H28" s="344"/>
      <c r="I28" s="345"/>
      <c r="J28" s="5"/>
      <c r="X28" s="344"/>
      <c r="Y28" s="5"/>
    </row>
    <row r="29" spans="1:29" ht="18.75">
      <c r="A29" s="6"/>
      <c r="B29" s="6"/>
      <c r="C29" s="6"/>
      <c r="D29" s="6"/>
      <c r="E29" s="6"/>
      <c r="F29" s="5"/>
      <c r="G29" s="124"/>
      <c r="H29" s="124"/>
      <c r="I29" s="345"/>
      <c r="J29" s="5"/>
      <c r="X29" s="124"/>
      <c r="Y29" s="5"/>
    </row>
    <row r="30" spans="1:29" ht="18.75">
      <c r="A30" s="6"/>
      <c r="B30" s="6"/>
      <c r="C30" s="6"/>
      <c r="D30" s="6"/>
      <c r="E30" s="6"/>
      <c r="F30" s="5"/>
      <c r="G30" s="351"/>
      <c r="H30" s="344"/>
      <c r="I30" s="345"/>
      <c r="J30" s="5"/>
      <c r="X30" s="344"/>
      <c r="Y30" s="5"/>
    </row>
    <row r="31" spans="1:29" ht="18.75">
      <c r="A31" s="6"/>
      <c r="B31" s="6"/>
      <c r="C31" s="6"/>
      <c r="D31" s="6"/>
      <c r="E31" s="6"/>
      <c r="F31" s="5"/>
      <c r="G31" s="357"/>
      <c r="H31" s="344"/>
      <c r="I31" s="345"/>
      <c r="J31" s="5"/>
      <c r="X31" s="344"/>
      <c r="Y31" s="5"/>
    </row>
    <row r="32" spans="1:29">
      <c r="A32" s="6"/>
      <c r="B32" s="6"/>
      <c r="C32" s="6"/>
      <c r="D32" s="6"/>
      <c r="E32" s="6"/>
      <c r="F32" s="5"/>
      <c r="G32" s="6"/>
      <c r="H32" s="6"/>
      <c r="I32" s="5"/>
      <c r="J32" s="5"/>
    </row>
    <row r="33" spans="1:10" ht="18.75">
      <c r="A33" s="6"/>
      <c r="B33" s="363"/>
      <c r="C33" s="363"/>
      <c r="D33" s="363"/>
      <c r="E33" s="363"/>
      <c r="F33" s="364"/>
      <c r="G33" s="6"/>
      <c r="H33" s="6"/>
      <c r="I33" s="5"/>
      <c r="J33" s="5"/>
    </row>
    <row r="34" spans="1:10" ht="18.75">
      <c r="A34" s="6"/>
      <c r="B34" s="365"/>
      <c r="C34" s="363"/>
      <c r="D34" s="365"/>
      <c r="E34" s="360"/>
      <c r="F34" s="364"/>
      <c r="G34" s="6"/>
      <c r="H34" s="6"/>
      <c r="I34" s="5"/>
      <c r="J34" s="5"/>
    </row>
    <row r="35" spans="1:10" ht="18.75">
      <c r="A35" s="6"/>
      <c r="B35" s="366"/>
      <c r="C35" s="363"/>
      <c r="D35" s="366"/>
      <c r="E35" s="360"/>
      <c r="F35" s="364"/>
      <c r="G35" s="6"/>
      <c r="H35" s="6"/>
      <c r="I35" s="5"/>
      <c r="J35" s="5"/>
    </row>
    <row r="36" spans="1:10" ht="18.75">
      <c r="A36" s="6"/>
      <c r="B36" s="363"/>
      <c r="C36" s="363"/>
      <c r="D36" s="363"/>
      <c r="E36" s="363"/>
      <c r="F36" s="364"/>
      <c r="G36" s="6"/>
      <c r="H36" s="6"/>
      <c r="I36" s="5"/>
      <c r="J36" s="5"/>
    </row>
  </sheetData>
  <mergeCells count="10">
    <mergeCell ref="K5:O5"/>
    <mergeCell ref="Q5:U5"/>
    <mergeCell ref="X5:Y5"/>
    <mergeCell ref="A3:F3"/>
    <mergeCell ref="H3:J3"/>
    <mergeCell ref="B4:C4"/>
    <mergeCell ref="D4:E4"/>
    <mergeCell ref="K4:O4"/>
    <mergeCell ref="Q4:U4"/>
    <mergeCell ref="X4:Y4"/>
  </mergeCells>
  <pageMargins left="0.7" right="0.7" top="0.75" bottom="0.75" header="0.3" footer="0.3"/>
  <pageSetup scale="60" orientation="landscape" horizontalDpi="4294967295" verticalDpi="0" r:id="rId1"/>
  <headerFooter>
    <oddHeader>&amp;A</oddHeader>
    <oddFooter>&amp;Z&amp;F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2010 Bycatch</vt:lpstr>
      <vt:lpstr>Feb-April 2010 hourly counts</vt:lpstr>
      <vt:lpstr>Feb 2010 summary</vt:lpstr>
      <vt:lpstr>Sheet1</vt:lpstr>
      <vt:lpstr>March 2010 summary</vt:lpstr>
      <vt:lpstr>April 2010 summary</vt:lpstr>
      <vt:lpstr>May 2010 summary</vt:lpstr>
      <vt:lpstr>2010 season summary</vt:lpstr>
      <vt:lpstr>Take report 2010 season summary</vt:lpstr>
      <vt:lpstr>Salmon Cr 2008-2010 summary</vt:lpstr>
      <vt:lpstr>Snow Cr 2010 SH take report </vt:lpstr>
      <vt:lpstr>Calculation of variance and CI</vt:lpstr>
      <vt:lpstr>Sheet2</vt:lpstr>
      <vt:lpstr>'2010 Bycatch'!Print_Area</vt:lpstr>
      <vt:lpstr>'2010 season summary'!Print_Area</vt:lpstr>
      <vt:lpstr>'April 2010 summary'!Print_Area</vt:lpstr>
      <vt:lpstr>'Calculation of variance and CI'!Print_Area</vt:lpstr>
      <vt:lpstr>'Feb 2010 summary'!Print_Area</vt:lpstr>
      <vt:lpstr>'Feb-April 2010 hourly counts'!Print_Area</vt:lpstr>
      <vt:lpstr>'March 2010 summary'!Print_Area</vt:lpstr>
      <vt:lpstr>'May 2010 summary'!Print_Area</vt:lpstr>
      <vt:lpstr>'Salmon Cr 2008-2010 summary'!Print_Area</vt:lpstr>
      <vt:lpstr>'Take report 2010 season summary'!Print_Area</vt:lpstr>
      <vt:lpstr>'2010 Bycatch'!Print_Titles</vt:lpstr>
      <vt:lpstr>'Feb-April 2010 hourly counts'!Print_Titles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 H. Johnson</dc:creator>
  <cp:lastModifiedBy>Mara Zimmerman</cp:lastModifiedBy>
  <cp:lastPrinted>2010-10-03T18:11:21Z</cp:lastPrinted>
  <dcterms:created xsi:type="dcterms:W3CDTF">2008-02-09T17:20:18Z</dcterms:created>
  <dcterms:modified xsi:type="dcterms:W3CDTF">2011-07-21T19:45:03Z</dcterms:modified>
</cp:coreProperties>
</file>