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6400" yWindow="460" windowWidth="25600" windowHeight="15460" tabRatio="500" activeTab="6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RecDialectMax" sheetId="25" r:id="rId6"/>
    <sheet name="CompletenessComparisons" sheetId="22" r:id="rId7"/>
    <sheet name="Sheet3" sheetId="23" r:id="rId8"/>
    <sheet name="Sheet4" sheetId="24" r:id="rId9"/>
    <sheet name="CompressedSigScoreRecMax" sheetId="7" r:id="rId10"/>
    <sheet name="compressedSigScoreDialectMax" sheetId="8" r:id="rId11"/>
    <sheet name="completenessDistribution" sheetId="6" r:id="rId12"/>
    <sheet name="Sheet1" sheetId="13" r:id="rId13"/>
    <sheet name="conceptOccurance%" sheetId="3" r:id="rId14"/>
    <sheet name="dataONEAverage" sheetId="15" r:id="rId15"/>
    <sheet name="uberConceptOccurance" sheetId="16" r:id="rId16"/>
    <sheet name="Sheet5" sheetId="17" r:id="rId17"/>
    <sheet name="Sheet2" sheetId="14" r:id="rId18"/>
    <sheet name="LevelCompleteness" sheetId="5" r:id="rId19"/>
  </sheets>
  <externalReferences>
    <externalReference r:id="rId20"/>
    <externalReference r:id="rId21"/>
  </externalReferences>
  <definedNames>
    <definedName name="_xlnm._FilterDatabase" localSheetId="1" hidden="1">analysis!$A$1:$AH$2569</definedName>
    <definedName name="_xlnm._FilterDatabase" localSheetId="9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0" r:id="rId22"/>
    <pivotCache cacheId="1" r:id="rId23"/>
    <pivotCache cacheId="2" r:id="rId24"/>
    <pivotCache cacheId="3" r:id="rId2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8" i="16" l="1"/>
  <c r="F98" i="16"/>
  <c r="AH26" i="22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C112" i="16"/>
  <c r="D112" i="16"/>
  <c r="E112" i="16"/>
  <c r="F112" i="16"/>
  <c r="G112" i="16"/>
  <c r="F132" i="16"/>
  <c r="G132" i="16"/>
  <c r="F131" i="16"/>
  <c r="G131" i="16"/>
  <c r="F130" i="16"/>
  <c r="G130" i="16"/>
  <c r="F129" i="16"/>
  <c r="G129" i="16"/>
  <c r="F128" i="16"/>
  <c r="G128" i="16"/>
  <c r="C111" i="16"/>
  <c r="D111" i="16"/>
  <c r="E111" i="16"/>
  <c r="F111" i="16"/>
  <c r="G111" i="16"/>
  <c r="F127" i="16"/>
  <c r="G127" i="16"/>
  <c r="F126" i="16"/>
  <c r="G126" i="16"/>
  <c r="F125" i="16"/>
  <c r="G125" i="16"/>
  <c r="F124" i="16"/>
  <c r="G124" i="16"/>
  <c r="F123" i="16"/>
  <c r="G123" i="16"/>
  <c r="F122" i="16"/>
  <c r="G122" i="16"/>
  <c r="F121" i="16"/>
  <c r="G121" i="16"/>
  <c r="F120" i="16"/>
  <c r="G120" i="16"/>
  <c r="F119" i="16"/>
  <c r="G119" i="16"/>
  <c r="F118" i="16"/>
  <c r="G118" i="16"/>
  <c r="F117" i="16"/>
  <c r="G117" i="16"/>
  <c r="F116" i="16"/>
  <c r="G116" i="16"/>
  <c r="F115" i="16"/>
  <c r="G115" i="16"/>
  <c r="F114" i="16"/>
  <c r="G114" i="16"/>
  <c r="F113" i="16"/>
  <c r="G113" i="16"/>
  <c r="F110" i="16"/>
  <c r="G110" i="16"/>
  <c r="C85" i="16"/>
  <c r="D85" i="16"/>
  <c r="E85" i="16"/>
  <c r="F85" i="16"/>
  <c r="E105" i="16"/>
  <c r="F105" i="16"/>
  <c r="E104" i="16"/>
  <c r="F104" i="16"/>
  <c r="E103" i="16"/>
  <c r="F103" i="16"/>
  <c r="E102" i="16"/>
  <c r="F102" i="16"/>
  <c r="E101" i="16"/>
  <c r="F101" i="16"/>
  <c r="C84" i="16"/>
  <c r="D84" i="16"/>
  <c r="E84" i="16"/>
  <c r="F84" i="16"/>
  <c r="E100" i="16"/>
  <c r="F100" i="16"/>
  <c r="E99" i="16"/>
  <c r="F99" i="16"/>
  <c r="E97" i="16"/>
  <c r="F97" i="16"/>
  <c r="E96" i="16"/>
  <c r="F96" i="16"/>
  <c r="E95" i="16"/>
  <c r="F95" i="16"/>
  <c r="E94" i="16"/>
  <c r="F94" i="16"/>
  <c r="E93" i="16"/>
  <c r="F93" i="16"/>
  <c r="E92" i="16"/>
  <c r="F92" i="16"/>
  <c r="E91" i="16"/>
  <c r="F91" i="16"/>
  <c r="E90" i="16"/>
  <c r="F90" i="16"/>
  <c r="E89" i="16"/>
  <c r="F89" i="16"/>
  <c r="E88" i="16"/>
  <c r="F88" i="16"/>
  <c r="E87" i="16"/>
  <c r="F87" i="16"/>
  <c r="E86" i="16"/>
  <c r="F86" i="16"/>
  <c r="E83" i="16"/>
  <c r="F83" i="16"/>
  <c r="C58" i="16"/>
  <c r="D58" i="16"/>
  <c r="E58" i="16"/>
  <c r="F58" i="16"/>
  <c r="G58" i="16"/>
  <c r="H58" i="16"/>
  <c r="I58" i="16"/>
  <c r="H78" i="16"/>
  <c r="I78" i="16"/>
  <c r="H77" i="16"/>
  <c r="I77" i="16"/>
  <c r="H76" i="16"/>
  <c r="I76" i="16"/>
  <c r="H75" i="16"/>
  <c r="I75" i="16"/>
  <c r="H74" i="16"/>
  <c r="I74" i="16"/>
  <c r="C57" i="16"/>
  <c r="D57" i="16"/>
  <c r="E57" i="16"/>
  <c r="F57" i="16"/>
  <c r="G57" i="16"/>
  <c r="H57" i="16"/>
  <c r="I57" i="16"/>
  <c r="H73" i="16"/>
  <c r="I73" i="16"/>
  <c r="H72" i="16"/>
  <c r="I72" i="16"/>
  <c r="H71" i="16"/>
  <c r="I71" i="16"/>
  <c r="H70" i="16"/>
  <c r="I70" i="16"/>
  <c r="H69" i="16"/>
  <c r="I69" i="16"/>
  <c r="H68" i="16"/>
  <c r="I68" i="16"/>
  <c r="H67" i="16"/>
  <c r="I67" i="16"/>
  <c r="H66" i="16"/>
  <c r="I66" i="16"/>
  <c r="H65" i="16"/>
  <c r="I65" i="16"/>
  <c r="H64" i="16"/>
  <c r="I64" i="16"/>
  <c r="H63" i="16"/>
  <c r="I63" i="16"/>
  <c r="H62" i="16"/>
  <c r="I62" i="16"/>
  <c r="H61" i="16"/>
  <c r="I61" i="16"/>
  <c r="H60" i="16"/>
  <c r="I60" i="16"/>
  <c r="H59" i="16"/>
  <c r="I59" i="16"/>
  <c r="H56" i="16"/>
  <c r="I56" i="16"/>
  <c r="C31" i="16"/>
  <c r="D31" i="16"/>
  <c r="E31" i="16"/>
  <c r="F31" i="16"/>
  <c r="G31" i="16"/>
  <c r="H31" i="16"/>
  <c r="G51" i="16"/>
  <c r="H51" i="16"/>
  <c r="G50" i="16"/>
  <c r="H50" i="16"/>
  <c r="G49" i="16"/>
  <c r="H49" i="16"/>
  <c r="G48" i="16"/>
  <c r="H48" i="16"/>
  <c r="G47" i="16"/>
  <c r="H47" i="16"/>
  <c r="C30" i="16"/>
  <c r="D30" i="16"/>
  <c r="E30" i="16"/>
  <c r="F30" i="16"/>
  <c r="G30" i="16"/>
  <c r="H30" i="16"/>
  <c r="G46" i="16"/>
  <c r="H46" i="16"/>
  <c r="G45" i="16"/>
  <c r="H45" i="16"/>
  <c r="G44" i="16"/>
  <c r="H44" i="16"/>
  <c r="G43" i="16"/>
  <c r="H43" i="16"/>
  <c r="G42" i="16"/>
  <c r="H42" i="16"/>
  <c r="G41" i="16"/>
  <c r="H41" i="16"/>
  <c r="G40" i="16"/>
  <c r="H40" i="16"/>
  <c r="G39" i="16"/>
  <c r="H39" i="16"/>
  <c r="G38" i="16"/>
  <c r="H38" i="16"/>
  <c r="G37" i="16"/>
  <c r="H37" i="16"/>
  <c r="G36" i="16"/>
  <c r="H36" i="16"/>
  <c r="G35" i="16"/>
  <c r="H35" i="16"/>
  <c r="G34" i="16"/>
  <c r="H34" i="16"/>
  <c r="G33" i="16"/>
  <c r="H33" i="16"/>
  <c r="G32" i="16"/>
  <c r="H32" i="16"/>
  <c r="G29" i="16"/>
  <c r="H29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N18" i="16"/>
  <c r="O18" i="16"/>
  <c r="N19" i="16"/>
  <c r="O19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N20" i="16"/>
  <c r="O20" i="16"/>
  <c r="N21" i="16"/>
  <c r="O21" i="16"/>
  <c r="N22" i="16"/>
  <c r="O22" i="16"/>
  <c r="N23" i="16"/>
  <c r="O23" i="16"/>
  <c r="N24" i="16"/>
  <c r="O2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N2" i="16"/>
  <c r="O2" i="16"/>
  <c r="B112" i="16"/>
  <c r="B111" i="16"/>
  <c r="B85" i="16"/>
  <c r="B84" i="16"/>
  <c r="B58" i="16"/>
  <c r="B57" i="16"/>
  <c r="B31" i="16"/>
  <c r="B30" i="16"/>
  <c r="B4" i="16"/>
  <c r="B3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<sst xmlns="http://schemas.openxmlformats.org/spreadsheetml/2006/main" count="37385" uniqueCount="3131">
  <si>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</si>
  <si>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</si>
  <si>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</si>
  <si>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</si>
  <si>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</si>
  <si>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</si>
  <si>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</si>
  <si>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</si>
  <si>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</si>
  <si>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</si>
  <si>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</si>
  <si>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</si>
  <si>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</si>
  <si>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</si>
  <si>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</si>
  <si>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</si>
  <si>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</si>
  <si>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</si>
  <si>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</si>
  <si>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</si>
  <si>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</si>
  <si>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</si>
  <si>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</si>
  <si>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</si>
  <si>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</si>
  <si>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</si>
  <si>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</si>
  <si>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</si>
  <si>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</si>
  <si>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</si>
  <si>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</si>
  <si>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</si>
  <si>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</si>
  <si>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</si>
  <si>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</si>
  <si>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</si>
  <si>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</si>
  <si>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</si>
  <si>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</si>
  <si>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</si>
  <si>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</si>
  <si>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</si>
  <si>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</si>
  <si>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</si>
  <si>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</si>
  <si>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</si>
  <si>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</si>
  <si>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</si>
  <si>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</si>
  <si>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</si>
  <si>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</si>
  <si>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</si>
  <si>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</si>
  <si>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</si>
  <si>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</si>
  <si>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</si>
  <si>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</si>
  <si>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</si>
  <si>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</si>
  <si>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</si>
  <si>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</si>
  <si>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</si>
  <si>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</si>
  <si>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</si>
  <si>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</si>
  <si>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</si>
  <si>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</si>
  <si>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</si>
  <si>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</si>
  <si>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</si>
  <si>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</si>
  <si>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</si>
  <si>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</si>
  <si>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</si>
  <si>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</si>
  <si>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</si>
  <si>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</si>
  <si>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</si>
  <si>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</si>
  <si>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</si>
  <si>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</si>
  <si>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</si>
  <si>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</si>
  <si>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</si>
  <si>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</si>
  <si>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</si>
  <si>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</si>
  <si>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</si>
  <si>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</si>
  <si>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</si>
  <si>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</si>
  <si>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</si>
  <si>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</si>
  <si>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</si>
  <si>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</si>
  <si>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</si>
  <si>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</si>
  <si>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</si>
  <si>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</si>
  <si>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</si>
  <si>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</si>
  <si>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</si>
  <si>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</si>
  <si>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</si>
  <si>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</si>
  <si>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</si>
  <si>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</si>
  <si>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</si>
  <si>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</si>
  <si>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</si>
  <si>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</si>
  <si>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</si>
  <si>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</si>
  <si>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</si>
  <si>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</si>
  <si>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</si>
  <si>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</si>
  <si>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</si>
  <si>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</si>
  <si>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</si>
  <si>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</si>
  <si>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</si>
  <si>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</si>
  <si>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</si>
  <si>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</si>
  <si>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</si>
  <si>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</si>
  <si>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</si>
  <si>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</si>
  <si>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</si>
  <si>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</si>
  <si>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</si>
  <si>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</si>
  <si>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</si>
  <si>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</si>
  <si>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</si>
  <si>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</si>
  <si>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</si>
  <si>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</si>
  <si>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</si>
  <si>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</si>
  <si>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</si>
  <si>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</si>
  <si>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</si>
  <si>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</si>
  <si>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</si>
  <si>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</si>
  <si>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</si>
  <si>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</si>
  <si>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</si>
  <si>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</si>
  <si>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</si>
  <si>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</si>
  <si>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</si>
  <si>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</si>
  <si>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</si>
  <si>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</si>
  <si>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</si>
  <si>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</si>
  <si>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</si>
  <si>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</si>
  <si>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</si>
  <si>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</si>
  <si>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</si>
  <si>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</si>
  <si>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</si>
  <si>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</si>
  <si>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</si>
  <si>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</si>
  <si>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</si>
  <si>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</si>
  <si>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</si>
  <si>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</si>
  <si>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</si>
  <si>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</si>
  <si>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</si>
  <si>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</si>
  <si>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</si>
  <si>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</si>
  <si>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</si>
  <si>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</si>
  <si>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</si>
  <si>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</si>
  <si>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</si>
  <si>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</si>
  <si>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</si>
  <si>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</si>
  <si>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</si>
  <si>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</si>
  <si>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</si>
  <si>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</si>
  <si>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</si>
  <si>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</si>
  <si>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</si>
  <si>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</si>
  <si>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</si>
  <si>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</si>
  <si>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</si>
  <si>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</si>
  <si>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</si>
  <si>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</si>
  <si>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</si>
  <si>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</si>
  <si>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</si>
  <si>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</si>
  <si>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</si>
  <si>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</si>
  <si>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</si>
  <si>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</si>
  <si>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</si>
  <si>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</si>
  <si>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</si>
  <si>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</si>
  <si>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</si>
  <si>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</si>
  <si>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</si>
  <si>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</si>
  <si>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</si>
  <si>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</si>
  <si>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</si>
  <si>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</si>
  <si>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</si>
  <si>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</si>
  <si>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</si>
  <si>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</si>
  <si>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</si>
  <si>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</si>
  <si>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</si>
  <si>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</si>
  <si>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</si>
  <si>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</si>
  <si>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</si>
  <si>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</si>
  <si>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</si>
  <si>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</si>
  <si>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</si>
  <si>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</si>
  <si>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</si>
  <si>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</si>
  <si>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</si>
  <si>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</si>
  <si>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</si>
  <si>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</si>
  <si>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</si>
  <si>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</si>
  <si>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</si>
  <si>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</si>
  <si>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</si>
  <si>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</si>
  <si>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</si>
  <si>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</si>
  <si>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</si>
  <si>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</si>
  <si>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</si>
  <si>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</si>
  <si>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</si>
  <si>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</si>
  <si>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</si>
  <si>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</si>
  <si>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</si>
  <si>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</si>
  <si>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</si>
  <si>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</si>
  <si>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</si>
  <si>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</si>
  <si>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</si>
  <si>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</si>
  <si>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</si>
  <si>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</si>
  <si>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</si>
  <si>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</si>
  <si>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</si>
  <si>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</si>
  <si>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</si>
  <si>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</si>
  <si>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</si>
  <si>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</si>
  <si>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</si>
  <si>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</si>
  <si>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</si>
  <si>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</si>
  <si>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</si>
  <si>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</si>
  <si>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</si>
  <si>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</si>
  <si>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</si>
  <si>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</si>
  <si>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</si>
  <si>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</si>
  <si>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</si>
  <si>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</si>
  <si>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</si>
  <si>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</si>
  <si>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</si>
  <si>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</si>
  <si>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</si>
  <si>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</si>
  <si>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</si>
  <si>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</si>
  <si>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</si>
  <si>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</si>
  <si>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</si>
  <si>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</si>
  <si>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</si>
  <si>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</si>
  <si>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</si>
  <si>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</si>
  <si>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</si>
  <si>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</si>
  <si>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</si>
  <si>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</si>
  <si>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</si>
  <si>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</si>
  <si>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</si>
  <si>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</si>
  <si>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</si>
  <si>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</si>
  <si>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</si>
  <si>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</si>
  <si>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</si>
  <si>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</si>
  <si>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</si>
  <si>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</si>
  <si>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</si>
  <si>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</si>
  <si>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</si>
  <si>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</si>
  <si>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</si>
  <si>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</si>
  <si>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</si>
  <si>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</si>
  <si>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</si>
  <si>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</si>
  <si>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</si>
  <si>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</si>
  <si>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</si>
  <si>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</si>
  <si>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</si>
  <si>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</si>
  <si>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</si>
  <si>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</si>
  <si>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</si>
  <si>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</si>
  <si>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</si>
  <si>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</si>
  <si>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</si>
  <si>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</si>
  <si>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</si>
  <si>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</si>
  <si>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</si>
  <si>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</si>
  <si>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</si>
  <si>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</si>
  <si>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</si>
  <si>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</si>
  <si>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</si>
  <si>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</si>
  <si>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</si>
  <si>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</si>
  <si>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</si>
  <si>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</si>
  <si>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</si>
  <si>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</si>
  <si>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</si>
  <si>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</si>
  <si>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</si>
  <si>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</si>
  <si>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</si>
  <si>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</si>
  <si>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</si>
  <si>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</si>
  <si>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</si>
  <si>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</si>
  <si>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</si>
  <si>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</si>
  <si>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</si>
  <si>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</si>
  <si>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</si>
  <si>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</si>
  <si>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</si>
  <si>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</si>
  <si>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</si>
  <si>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</si>
  <si>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</si>
  <si>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</si>
  <si>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</si>
  <si>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</si>
  <si>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</si>
  <si>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</si>
  <si>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</si>
  <si>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</si>
  <si>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</si>
  <si>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</si>
  <si>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</si>
  <si>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</si>
  <si>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</si>
  <si>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</si>
  <si>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</si>
  <si>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</si>
  <si>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</si>
  <si>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</si>
  <si>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</si>
  <si>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</si>
  <si>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</si>
  <si>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</si>
  <si>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</si>
  <si>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</si>
  <si>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</si>
  <si>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</si>
  <si>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</si>
  <si>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</si>
  <si>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</si>
  <si>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</si>
  <si>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</si>
  <si>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</si>
  <si>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</si>
  <si>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</si>
  <si>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</si>
  <si>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</si>
  <si>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</si>
  <si>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</si>
  <si>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</si>
  <si>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</si>
  <si>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</si>
  <si>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</si>
  <si>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</si>
  <si>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</si>
  <si>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</si>
  <si>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</si>
  <si>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</si>
  <si>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</si>
  <si>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</si>
  <si>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</si>
  <si>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</si>
  <si>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</si>
  <si>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</si>
  <si>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</si>
  <si>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</si>
  <si>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</si>
  <si>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</si>
  <si>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</si>
  <si>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</si>
  <si>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</si>
  <si>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</si>
  <si>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</si>
  <si>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</si>
  <si>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</si>
  <si>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</si>
  <si>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</si>
  <si>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</si>
  <si>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</si>
  <si>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</si>
  <si>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</si>
  <si>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</si>
  <si>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</si>
  <si>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</si>
  <si>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</si>
  <si>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</si>
  <si>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</si>
  <si>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</si>
  <si>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</si>
  <si>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</si>
  <si>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</si>
  <si>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</si>
  <si>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</si>
  <si>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</si>
  <si>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</si>
  <si>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</si>
  <si>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</si>
  <si>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</si>
  <si>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</si>
  <si>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</si>
  <si>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</si>
  <si>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</si>
  <si>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</si>
  <si>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</si>
  <si>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</si>
  <si>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</si>
  <si>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</si>
  <si>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</si>
  <si>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</si>
  <si>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</si>
  <si>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</si>
  <si>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</si>
  <si>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</si>
  <si>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</si>
  <si>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</si>
  <si>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</si>
  <si>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</si>
  <si>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</si>
  <si>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</si>
  <si>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</si>
  <si>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</si>
  <si>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</si>
  <si>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</si>
  <si>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</si>
  <si>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</si>
  <si>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</si>
  <si>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</si>
  <si>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</si>
  <si>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</si>
  <si>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</si>
  <si>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</si>
  <si>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</si>
  <si>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</si>
  <si>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</si>
  <si>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</si>
  <si>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</si>
  <si>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</si>
  <si>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</si>
  <si>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</si>
  <si>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</si>
  <si>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</si>
  <si>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</si>
  <si>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</si>
  <si>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</si>
  <si>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</si>
  <si>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</si>
  <si>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</si>
  <si>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</si>
  <si>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</si>
  <si>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</si>
  <si>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</si>
  <si>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</si>
  <si>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</si>
  <si>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</si>
  <si>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</si>
  <si>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</si>
  <si>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</si>
  <si>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</si>
  <si>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</si>
  <si>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</si>
  <si>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</si>
  <si>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</si>
  <si>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</si>
  <si>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</si>
  <si>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</si>
  <si>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</si>
  <si>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</si>
  <si>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</si>
  <si>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</si>
  <si>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</si>
  <si>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</si>
  <si>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</si>
  <si>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</si>
  <si>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</si>
  <si>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</si>
  <si>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</si>
  <si>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</si>
  <si>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</si>
  <si>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</si>
  <si>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</si>
  <si>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</si>
  <si>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</si>
  <si>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</si>
  <si>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</si>
  <si>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</si>
  <si>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</si>
  <si>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</si>
  <si>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</si>
  <si>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</si>
  <si>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</si>
  <si>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</si>
  <si>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</si>
  <si>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</si>
  <si>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</si>
  <si>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</si>
  <si>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</si>
  <si>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</si>
  <si>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</si>
  <si>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</si>
  <si>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</si>
  <si>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</si>
  <si>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</si>
  <si>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</si>
  <si>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</si>
  <si>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</si>
  <si>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</si>
  <si>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</si>
  <si>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</si>
  <si>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</si>
  <si>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</si>
  <si>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</si>
  <si>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</si>
  <si>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</si>
  <si>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</si>
  <si>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</si>
  <si>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</si>
  <si>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</si>
  <si>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</si>
  <si>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</si>
  <si>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</si>
  <si>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</si>
  <si>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</si>
  <si>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</si>
  <si>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</si>
  <si>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</si>
  <si>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</si>
  <si>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</si>
  <si>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</si>
  <si>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</si>
  <si>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</si>
  <si>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</si>
  <si>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</si>
  <si>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</si>
  <si>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</si>
  <si>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</si>
  <si>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</si>
  <si>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</si>
  <si>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</si>
  <si>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</si>
  <si>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</si>
  <si>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</si>
  <si>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</si>
  <si>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</si>
  <si>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</si>
  <si>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</si>
  <si>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</si>
  <si>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</si>
  <si>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</si>
  <si>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</si>
  <si>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</si>
  <si>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</si>
  <si>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</si>
  <si>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</si>
  <si>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</si>
  <si>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</si>
  <si>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</si>
  <si>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</si>
  <si>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</si>
  <si>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</si>
  <si>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</si>
  <si>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</si>
  <si>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</si>
  <si>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</si>
  <si>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</si>
  <si>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</si>
  <si>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</si>
  <si>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</si>
  <si>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</si>
  <si>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</si>
  <si>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</si>
  <si>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</si>
  <si>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</si>
  <si>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</si>
  <si>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</si>
  <si>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</si>
  <si>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</si>
  <si>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</si>
  <si>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</si>
  <si>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</si>
  <si>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</si>
  <si>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</si>
  <si>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</si>
  <si>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</si>
  <si>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</si>
  <si>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</si>
  <si>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</si>
  <si>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</si>
  <si>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</si>
  <si>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</si>
  <si>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</si>
  <si>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</si>
  <si>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</si>
  <si>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</si>
  <si>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</si>
  <si>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</si>
  <si>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</si>
  <si>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</si>
  <si>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</si>
  <si>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</si>
  <si>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</si>
  <si>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</si>
  <si>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</si>
  <si>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</si>
  <si>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</si>
  <si>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</si>
  <si>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</si>
  <si>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</si>
  <si>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</si>
  <si>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</si>
  <si>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</si>
  <si>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</si>
  <si>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</si>
  <si>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</si>
  <si>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</si>
  <si>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</si>
  <si>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</si>
  <si>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</si>
  <si>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</si>
  <si>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</si>
  <si>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</si>
  <si>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</si>
  <si>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</si>
  <si>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</si>
  <si>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</si>
  <si>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</si>
  <si>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</si>
  <si>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</si>
  <si>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</si>
  <si>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</si>
  <si>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</si>
  <si>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</si>
  <si>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</si>
  <si>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</si>
  <si>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</si>
  <si>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</si>
  <si>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</si>
  <si>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</si>
  <si>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</si>
  <si>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</si>
  <si>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</si>
  <si>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</si>
  <si>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</si>
  <si>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</si>
  <si>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</si>
  <si>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</si>
  <si>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</si>
  <si>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</si>
  <si>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</si>
  <si>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</si>
  <si>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</si>
  <si>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</si>
  <si>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</si>
  <si>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</si>
  <si>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</si>
  <si>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</si>
  <si>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</si>
  <si>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</si>
  <si>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</si>
  <si>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</si>
  <si>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</si>
  <si>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</si>
  <si>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</si>
  <si>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</si>
  <si>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</si>
  <si>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</si>
  <si>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</si>
  <si>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</si>
  <si>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</si>
  <si>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</si>
  <si>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</si>
  <si>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</si>
  <si>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</si>
  <si>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</si>
  <si>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</si>
  <si>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</si>
  <si>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</si>
  <si>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</si>
  <si>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</si>
  <si>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</si>
  <si>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</si>
  <si>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</si>
  <si>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</si>
  <si>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</si>
  <si>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</si>
  <si>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</si>
  <si>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</si>
  <si>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</si>
  <si>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</si>
  <si>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</si>
  <si>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</si>
  <si>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</si>
  <si>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</si>
  <si>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</si>
  <si>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</si>
  <si>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</si>
  <si>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</si>
  <si>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</si>
  <si>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</si>
  <si>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</si>
  <si>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</si>
  <si>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</si>
  <si>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</si>
  <si>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</si>
  <si>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</si>
  <si>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</si>
  <si>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</si>
  <si>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</si>
  <si>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</si>
  <si>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</si>
  <si>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</si>
  <si>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</si>
  <si>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</si>
  <si>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</si>
  <si>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</si>
  <si>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</si>
  <si>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</si>
  <si>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</si>
  <si>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</si>
  <si>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</si>
  <si>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</si>
  <si>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</si>
  <si>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</si>
  <si>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</si>
  <si>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</si>
  <si>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</si>
  <si>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</si>
  <si>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</si>
  <si>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</si>
  <si>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</si>
  <si>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</si>
  <si>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</si>
  <si>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</si>
  <si>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</si>
  <si>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</si>
  <si>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</si>
  <si>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</si>
  <si>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</si>
  <si>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</si>
  <si>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</si>
  <si>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</si>
  <si>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</si>
  <si>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</si>
  <si>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</si>
  <si>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</si>
  <si>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</si>
  <si>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</si>
  <si>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</si>
  <si>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</si>
  <si>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</si>
  <si>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</si>
  <si>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</si>
  <si>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</si>
  <si>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</si>
  <si>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</si>
  <si>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</si>
  <si>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</si>
  <si>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</si>
  <si>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</si>
  <si>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</si>
  <si>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</si>
  <si>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</si>
  <si>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</si>
  <si>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</si>
  <si>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</si>
  <si>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</si>
  <si>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</si>
  <si>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</si>
  <si>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</si>
  <si>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</si>
  <si>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</si>
  <si>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</si>
  <si>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</si>
  <si>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</si>
  <si>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</si>
  <si>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</si>
  <si>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</si>
  <si>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</si>
  <si>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</si>
  <si>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</si>
  <si>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</si>
  <si>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</si>
  <si>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</si>
  <si>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</si>
  <si>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</si>
  <si>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</si>
  <si>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</si>
  <si>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</si>
  <si>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</si>
  <si>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</si>
  <si>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</si>
  <si>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</si>
  <si>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</si>
  <si>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</si>
  <si>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</si>
  <si>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</si>
  <si>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</si>
  <si>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</si>
  <si>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</si>
  <si>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</si>
  <si>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</si>
  <si>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</si>
  <si>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</si>
  <si>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</si>
  <si>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</si>
  <si>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</si>
  <si>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</si>
  <si>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</si>
  <si>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</si>
  <si>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</si>
  <si>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</si>
  <si>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</si>
  <si>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</si>
  <si>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</si>
  <si>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</si>
  <si>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</si>
  <si>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</si>
  <si>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</si>
  <si>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</si>
  <si>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</si>
  <si>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</si>
  <si>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</si>
  <si>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</si>
  <si>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</si>
  <si>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</si>
  <si>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</si>
  <si>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</si>
  <si>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</si>
  <si>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</si>
  <si>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</si>
  <si>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</si>
  <si>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</si>
  <si>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</si>
  <si>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</si>
  <si>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</si>
  <si>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</si>
  <si>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</si>
  <si>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</si>
  <si>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</si>
  <si>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</si>
  <si>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</si>
  <si>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</si>
  <si>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</si>
  <si>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</si>
  <si>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</si>
  <si>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</si>
  <si>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</si>
  <si>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</si>
  <si>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</si>
  <si>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</si>
  <si>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</si>
  <si>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</si>
  <si>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</si>
  <si>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</si>
  <si>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</si>
  <si>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</si>
  <si>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</si>
  <si>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</si>
  <si>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</si>
  <si>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</si>
  <si>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</si>
  <si>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</si>
  <si>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</si>
  <si>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</si>
  <si>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</si>
  <si>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</si>
  <si>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</si>
  <si>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</si>
  <si>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</si>
  <si>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</si>
  <si>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</si>
  <si>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</si>
  <si>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</si>
  <si>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</si>
  <si>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</si>
  <si>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</si>
  <si>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</si>
  <si>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</si>
  <si>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</si>
  <si>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</si>
  <si>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</si>
  <si>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</si>
  <si>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</si>
  <si>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</si>
  <si>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</si>
  <si>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</si>
  <si>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</si>
  <si>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</si>
  <si>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</si>
  <si>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</si>
  <si>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</si>
  <si>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</si>
  <si>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</si>
  <si>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</si>
  <si>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</si>
  <si>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</si>
  <si>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</si>
  <si>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</si>
  <si>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</si>
  <si>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</si>
  <si>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</si>
  <si>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</si>
  <si>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</si>
  <si>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</si>
  <si>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</si>
  <si>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</si>
  <si>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</si>
  <si>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</si>
  <si>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</si>
  <si>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</si>
  <si>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</si>
  <si>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</si>
  <si>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</si>
  <si>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</si>
  <si>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</si>
  <si>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</si>
  <si>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</si>
  <si>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</si>
  <si>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</si>
  <si>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</si>
  <si>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</si>
  <si>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</si>
  <si>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</si>
  <si>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</si>
  <si>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</si>
  <si>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</si>
  <si>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</si>
  <si>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</si>
  <si>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</si>
  <si>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</si>
  <si>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</si>
  <si>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</si>
  <si>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</si>
  <si>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</si>
  <si>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</si>
  <si>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</si>
  <si>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</si>
  <si>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</si>
  <si>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</si>
  <si>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</si>
  <si>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</si>
  <si>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</si>
  <si>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</si>
  <si>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</si>
  <si>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</si>
  <si>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</si>
  <si>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</si>
  <si>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</si>
  <si>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</si>
  <si>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</si>
  <si>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</si>
  <si>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</si>
  <si>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</si>
  <si>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</si>
  <si>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</si>
  <si>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</si>
  <si>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</si>
  <si>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</si>
  <si>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</si>
  <si>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</si>
  <si>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</si>
  <si>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</si>
  <si>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</si>
  <si>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</si>
  <si>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</si>
  <si>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</si>
  <si>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</si>
  <si>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</si>
  <si>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</si>
  <si>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</si>
  <si>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</si>
  <si>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</si>
  <si>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</si>
  <si>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</si>
  <si>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</si>
  <si>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</si>
  <si>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</si>
  <si>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</si>
  <si>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</si>
  <si>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</si>
  <si>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</si>
  <si>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</si>
  <si>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</si>
  <si>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</si>
  <si>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</si>
  <si>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</si>
  <si>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</si>
  <si>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</si>
  <si>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</si>
  <si>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</si>
  <si>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</si>
  <si>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</si>
  <si>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</si>
  <si>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</si>
  <si>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</si>
  <si>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</si>
  <si>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</si>
  <si>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</si>
  <si>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</si>
  <si>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</si>
  <si>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</si>
  <si>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</si>
  <si>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</si>
  <si>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</si>
  <si>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</si>
  <si>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</si>
  <si>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</si>
  <si>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</si>
  <si>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</si>
  <si>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</si>
  <si>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</si>
  <si>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</si>
  <si>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</si>
  <si>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</si>
  <si>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</si>
  <si>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</si>
  <si>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</si>
  <si>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</si>
  <si>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</si>
  <si>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</si>
  <si>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</si>
  <si>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</si>
  <si>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</si>
  <si>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</si>
  <si>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</si>
  <si>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</si>
  <si>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</si>
  <si>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</si>
  <si>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</si>
  <si>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</si>
  <si>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</si>
  <si>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</si>
  <si>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</si>
  <si>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</si>
  <si>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</si>
  <si>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</si>
  <si>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</si>
  <si>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</si>
  <si>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</si>
  <si>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</si>
  <si>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</si>
  <si>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</si>
  <si>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</si>
  <si>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</si>
  <si>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</si>
  <si>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</si>
  <si>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</si>
  <si>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</si>
  <si>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</si>
  <si>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</si>
  <si>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</si>
  <si>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</si>
  <si>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</si>
  <si>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</si>
  <si>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</si>
  <si>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</si>
  <si>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</si>
  <si>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</si>
  <si>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</si>
  <si>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</si>
  <si>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</si>
  <si>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</si>
  <si>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</si>
  <si>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</si>
  <si>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</si>
  <si>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</si>
  <si>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</si>
  <si>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</si>
  <si>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</si>
  <si>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</si>
  <si>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</si>
  <si>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</si>
  <si>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</si>
  <si>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</si>
  <si>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</si>
  <si>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</si>
  <si>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</si>
  <si>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</si>
  <si>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</si>
  <si>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</si>
  <si>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</si>
  <si>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</si>
  <si>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</si>
  <si>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</si>
  <si>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</si>
  <si>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</si>
  <si>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</si>
  <si>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</si>
  <si>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</si>
  <si>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</si>
  <si>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</si>
  <si>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</si>
  <si>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</si>
  <si>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</si>
  <si>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</si>
  <si>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</si>
  <si>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</si>
  <si>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</si>
  <si>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</si>
  <si>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</si>
  <si>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</si>
  <si>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</si>
  <si>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</si>
  <si>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</si>
  <si>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</si>
  <si>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</si>
  <si>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</si>
  <si>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</si>
  <si>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</si>
  <si>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</si>
  <si>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</si>
  <si>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</si>
  <si>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</si>
  <si>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</si>
  <si>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</si>
  <si>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</si>
  <si>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</si>
  <si>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</si>
  <si>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</si>
  <si>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</si>
  <si>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</si>
  <si>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</si>
  <si>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</si>
  <si>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</si>
  <si>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</si>
  <si>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</si>
  <si>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</si>
  <si>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</si>
  <si>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</si>
  <si>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</si>
  <si>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</si>
  <si>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</si>
  <si>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</si>
  <si>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</si>
  <si>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</si>
  <si>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</si>
  <si>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</si>
  <si>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</si>
  <si>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</si>
  <si>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</si>
  <si>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</si>
  <si>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</si>
  <si>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</si>
  <si>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</si>
  <si>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</si>
  <si>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</si>
  <si>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</si>
  <si>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</si>
  <si>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</si>
  <si>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</si>
  <si>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</si>
  <si>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</si>
  <si>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</si>
  <si>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</si>
  <si>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</si>
  <si>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</si>
  <si>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</si>
  <si>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</si>
  <si>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</si>
  <si>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</si>
  <si>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</si>
  <si>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</si>
  <si>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</si>
  <si>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</si>
  <si>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</si>
  <si>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</si>
  <si>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</si>
  <si>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</si>
  <si>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</si>
  <si>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</si>
  <si>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</si>
  <si>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</si>
  <si>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</si>
  <si>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</si>
  <si>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</si>
  <si>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</si>
  <si>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</si>
  <si>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</si>
  <si>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</si>
  <si>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</si>
  <si>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</si>
  <si>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</si>
  <si>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</si>
  <si>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</si>
  <si>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</si>
  <si>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</si>
  <si>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</si>
  <si>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</si>
  <si>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</si>
  <si>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</si>
  <si>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</si>
  <si>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</si>
  <si>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</si>
  <si>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</si>
  <si>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</si>
  <si>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</si>
  <si>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</si>
  <si>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</si>
  <si>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</si>
  <si>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</si>
  <si>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</si>
  <si>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</si>
  <si>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</si>
  <si>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</si>
  <si>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</si>
  <si>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</si>
  <si>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</si>
  <si>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</si>
  <si>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</si>
  <si>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</si>
  <si>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</si>
  <si>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</si>
  <si>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</si>
  <si>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</si>
  <si>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</si>
  <si>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</si>
  <si>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</si>
  <si>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</si>
  <si>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</si>
  <si>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</si>
  <si>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</si>
  <si>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</si>
  <si>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</si>
  <si>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</si>
  <si>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</si>
  <si>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</si>
  <si>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</si>
  <si>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</si>
  <si>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</si>
  <si>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</si>
  <si>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</si>
  <si>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</si>
  <si>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</si>
  <si>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</si>
  <si>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</si>
  <si>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</si>
  <si>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</si>
  <si>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</si>
  <si>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</si>
  <si>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</si>
  <si>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</si>
  <si>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</si>
  <si>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</si>
  <si>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</si>
  <si>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</si>
  <si>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</si>
  <si>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</si>
  <si>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</si>
  <si>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</si>
  <si>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</si>
  <si>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</si>
  <si>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</si>
  <si>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</si>
  <si>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</si>
  <si>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</si>
  <si>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</si>
  <si>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</si>
  <si>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</si>
  <si>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</si>
  <si>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</si>
  <si>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</si>
  <si>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</si>
  <si>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</si>
  <si>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</si>
  <si>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</si>
  <si>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</si>
  <si>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</si>
  <si>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</si>
  <si>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</si>
  <si>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</si>
  <si>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</si>
  <si>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</si>
  <si>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</si>
  <si>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</si>
  <si>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</si>
  <si>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</si>
  <si>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</si>
  <si>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</si>
  <si>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</si>
  <si>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</si>
  <si>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</si>
  <si>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</si>
  <si>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</si>
  <si>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</si>
  <si>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</si>
  <si>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</si>
  <si>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</si>
  <si>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</si>
  <si>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</si>
  <si>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</si>
  <si>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</si>
  <si>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</si>
  <si>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</si>
  <si>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</si>
  <si>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</si>
  <si>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</si>
  <si>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</si>
  <si>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</si>
  <si>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</si>
  <si>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</si>
  <si>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</si>
  <si>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</si>
  <si>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</si>
  <si>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</si>
  <si>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</si>
  <si>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</si>
  <si>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</si>
  <si>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</si>
  <si>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</si>
  <si>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</si>
  <si>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</si>
  <si>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</si>
  <si>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</si>
  <si>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</si>
  <si>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</si>
  <si>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</si>
  <si>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</si>
  <si>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</si>
  <si>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</si>
  <si>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</si>
  <si>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</si>
  <si>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</si>
  <si>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</si>
  <si>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</si>
  <si>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</si>
  <si>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</si>
  <si>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</si>
  <si>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</si>
  <si>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</si>
  <si>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</si>
  <si>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</si>
  <si>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</si>
  <si>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</si>
  <si>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</si>
  <si>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</si>
  <si>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</si>
  <si>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</si>
  <si>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</si>
  <si>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</si>
  <si>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</si>
  <si>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</si>
  <si>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</si>
  <si>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</si>
  <si>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</si>
  <si>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</si>
  <si>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</si>
  <si>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</si>
  <si>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</si>
  <si>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</si>
  <si>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</si>
  <si>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</si>
  <si>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</si>
  <si>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</si>
  <si>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</si>
  <si>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</si>
  <si>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</si>
  <si>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</si>
  <si>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</si>
  <si>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</si>
  <si>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</si>
  <si>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</si>
  <si>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</si>
  <si>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</si>
  <si>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</si>
  <si>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</si>
  <si>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</si>
  <si>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</si>
  <si>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</si>
  <si>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</si>
  <si>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</si>
  <si>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</si>
  <si>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</si>
  <si>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</si>
  <si>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</si>
  <si>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</si>
  <si>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</si>
  <si>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</si>
  <si>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</si>
  <si>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</si>
  <si>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</si>
  <si>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</si>
  <si>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</si>
  <si>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</si>
  <si>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</si>
  <si>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</si>
  <si>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</si>
  <si>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</si>
  <si>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</si>
  <si>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</si>
  <si>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</si>
  <si>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</si>
  <si>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</si>
  <si>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</si>
  <si>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</si>
  <si>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</si>
  <si>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</si>
  <si>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</si>
  <si>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</si>
  <si>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</si>
  <si>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</si>
  <si>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</si>
  <si>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</si>
  <si>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</si>
  <si>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</si>
  <si>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</si>
  <si>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</si>
  <si>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</si>
  <si>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</si>
  <si>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</si>
  <si>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</si>
  <si>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</si>
  <si>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</si>
  <si>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</si>
  <si>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</si>
  <si>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</si>
  <si>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</si>
  <si>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</si>
  <si>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</si>
  <si>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</si>
  <si>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</si>
  <si>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</si>
  <si>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</si>
  <si>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</si>
  <si>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</si>
  <si>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</si>
  <si>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</si>
  <si>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</si>
  <si>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</si>
  <si>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</si>
  <si>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</si>
  <si>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</si>
  <si>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</si>
  <si>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</si>
  <si>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</si>
  <si>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</si>
  <si>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</si>
  <si>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</si>
  <si>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</si>
  <si>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</si>
  <si>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</si>
  <si>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</si>
  <si>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</si>
  <si>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</si>
  <si>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</si>
  <si>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</si>
  <si>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</si>
  <si>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</si>
  <si>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</si>
  <si>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</si>
  <si>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</si>
  <si>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</si>
  <si>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</si>
  <si>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</si>
  <si>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</si>
  <si>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</si>
  <si>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</si>
  <si>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</si>
  <si>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</si>
  <si>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</si>
  <si>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</si>
  <si>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</si>
  <si>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</si>
  <si>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</si>
  <si>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</si>
  <si>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</si>
  <si>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</si>
  <si>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</si>
  <si>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</si>
  <si>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</si>
  <si>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</si>
  <si>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</si>
  <si>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</si>
  <si>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</si>
  <si>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</si>
  <si>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</si>
  <si>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</si>
  <si>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</si>
  <si>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</si>
  <si>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</si>
  <si>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</si>
  <si>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</si>
  <si>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</si>
  <si>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</si>
  <si>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</si>
  <si>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</si>
  <si>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</si>
  <si>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</si>
  <si>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</si>
  <si>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</si>
  <si>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</si>
  <si>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</si>
  <si>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</si>
  <si>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</si>
  <si>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</si>
  <si>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</si>
  <si>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</si>
  <si>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</si>
  <si>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</si>
  <si>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</si>
  <si>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</si>
  <si>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</si>
  <si>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</si>
  <si>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</si>
  <si>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</si>
  <si>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</si>
  <si>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</si>
  <si>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</si>
  <si>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</si>
  <si>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</si>
  <si>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</si>
  <si>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</si>
  <si>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</si>
  <si>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</si>
  <si>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</si>
  <si>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</si>
  <si>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</si>
  <si>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</si>
  <si>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</si>
  <si>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</si>
  <si>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</si>
  <si>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</si>
  <si>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</si>
  <si>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</si>
  <si>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</si>
  <si>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</si>
  <si>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</si>
  <si>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</si>
  <si>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</si>
  <si>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</si>
  <si>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</si>
  <si>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</si>
  <si>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</si>
  <si>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</si>
  <si>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</si>
  <si>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</si>
  <si>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</si>
  <si>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</si>
  <si>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</si>
  <si>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</si>
  <si>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</si>
  <si>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</si>
  <si>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</si>
  <si>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</si>
  <si>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</si>
  <si>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</si>
  <si>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</si>
  <si>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</si>
  <si>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</si>
  <si>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</si>
  <si>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</si>
  <si>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</si>
  <si>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</si>
  <si>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</si>
  <si>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</si>
  <si>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</si>
  <si>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</si>
  <si>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</si>
  <si>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</si>
  <si>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</si>
  <si>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</si>
  <si>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</si>
  <si>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</si>
  <si>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</si>
  <si>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</si>
  <si>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</si>
  <si>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</si>
  <si>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</si>
  <si>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</si>
  <si>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</si>
  <si>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</si>
  <si>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</si>
  <si>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</si>
  <si>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</si>
  <si>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</si>
  <si>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</si>
  <si>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</si>
  <si>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</si>
  <si>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</si>
  <si>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</si>
  <si>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</si>
  <si>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</si>
  <si>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</si>
  <si>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</si>
  <si>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</si>
  <si>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</si>
  <si>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</si>
  <si>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</si>
  <si>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</si>
  <si>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</si>
  <si>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</si>
  <si>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</si>
  <si>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</si>
  <si>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</si>
  <si>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</si>
  <si>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</si>
  <si>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</si>
  <si>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</si>
  <si>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</si>
  <si>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</si>
  <si>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</si>
  <si>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</si>
  <si>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</si>
  <si>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</si>
  <si>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</si>
  <si>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</si>
  <si>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</si>
  <si>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</si>
  <si>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</si>
  <si>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</si>
  <si>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</si>
  <si>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</si>
  <si>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</si>
  <si>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</si>
  <si>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</si>
  <si>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</si>
  <si>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</si>
  <si>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</si>
  <si>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</si>
  <si>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</si>
  <si>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</si>
  <si>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</si>
  <si>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</si>
  <si>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</si>
  <si>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</si>
  <si>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</si>
  <si>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</si>
  <si>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</si>
  <si>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</si>
  <si>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</si>
  <si>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</si>
  <si>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</si>
  <si>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</si>
  <si>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</si>
  <si>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</si>
  <si>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</si>
  <si>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</si>
  <si>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</si>
  <si>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</si>
  <si>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</si>
  <si>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</si>
  <si>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</si>
  <si>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</si>
  <si>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</si>
  <si>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</si>
  <si>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</si>
  <si>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</si>
  <si>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</si>
  <si>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</si>
  <si>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</si>
  <si>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</si>
  <si>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</si>
  <si>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</si>
  <si>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</si>
  <si>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</si>
  <si>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</si>
  <si>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</si>
  <si>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</si>
  <si>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</si>
  <si>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</si>
  <si>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</si>
  <si>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</si>
  <si>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</si>
  <si>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</si>
  <si>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</si>
  <si>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</si>
  <si>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</si>
  <si>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</si>
  <si>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</si>
  <si>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</si>
  <si>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</si>
  <si>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</si>
  <si>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</si>
  <si>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</si>
  <si>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</si>
  <si>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</si>
  <si>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</si>
  <si>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</si>
  <si>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</si>
  <si>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</si>
  <si>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</si>
  <si>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</si>
  <si>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</si>
  <si>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</si>
  <si>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</si>
  <si>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</si>
  <si>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</si>
  <si>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</si>
  <si>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</si>
  <si>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</si>
  <si>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</si>
  <si>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</si>
  <si>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</si>
  <si>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</si>
  <si>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</si>
  <si>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</si>
  <si>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</si>
  <si>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</si>
  <si>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</si>
  <si>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</si>
  <si>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</si>
  <si>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</si>
  <si>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</si>
  <si>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</si>
  <si>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</si>
  <si>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</si>
  <si>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</si>
  <si>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</si>
  <si>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</si>
  <si>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</si>
  <si>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</si>
  <si>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</si>
  <si>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</si>
  <si>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</si>
  <si>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</si>
  <si>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</si>
  <si>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</si>
  <si>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</si>
  <si>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</si>
  <si>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</si>
  <si>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</si>
  <si>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</si>
  <si>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</si>
  <si>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</si>
  <si>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</si>
  <si>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</si>
  <si>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</si>
  <si>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</si>
  <si>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</si>
  <si>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</si>
  <si>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</si>
  <si>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</si>
  <si>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</si>
  <si>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</si>
  <si>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</si>
  <si>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</si>
  <si>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</si>
  <si>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</si>
  <si>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</si>
  <si>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</si>
  <si>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</si>
  <si>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</si>
  <si>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</si>
  <si>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</si>
  <si>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</si>
  <si>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</si>
  <si>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</si>
  <si>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</si>
  <si>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</si>
  <si>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</si>
  <si>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</si>
  <si>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</si>
  <si>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</si>
  <si>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</si>
  <si>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</si>
  <si>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</si>
  <si>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</si>
  <si>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</si>
  <si>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</si>
  <si>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</si>
  <si>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</si>
  <si>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</si>
  <si>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</si>
  <si>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</si>
  <si>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</si>
  <si>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</si>
  <si>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</si>
  <si>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</si>
  <si>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</si>
  <si>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</si>
  <si>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</si>
  <si>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</si>
  <si>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</si>
  <si>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</si>
  <si>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</si>
  <si>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</si>
  <si>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</si>
  <si>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</si>
  <si>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</si>
  <si>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</si>
  <si>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</si>
  <si>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</si>
  <si>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</si>
  <si>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</si>
  <si>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</si>
  <si>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</si>
  <si>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</si>
  <si>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</si>
  <si>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</si>
  <si>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</si>
  <si>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</si>
  <si>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</si>
  <si>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</si>
  <si>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</si>
  <si>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</si>
  <si>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</si>
  <si>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</si>
  <si>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</si>
  <si>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</si>
  <si>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</si>
  <si>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</si>
  <si>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</si>
  <si>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</si>
  <si>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</si>
  <si>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</si>
  <si>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</si>
  <si>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</si>
  <si>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</si>
  <si>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</si>
  <si>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</si>
  <si>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</si>
  <si>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</si>
  <si>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</si>
  <si>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</si>
  <si>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</si>
  <si>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</si>
  <si>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</si>
  <si>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</si>
  <si>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</si>
  <si>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</si>
  <si>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</si>
  <si>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</si>
  <si>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</si>
  <si>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</si>
  <si>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</si>
  <si>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</si>
  <si>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</si>
  <si>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</si>
  <si>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</si>
  <si>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</si>
  <si>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</si>
  <si>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</si>
  <si>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</si>
  <si>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</si>
  <si>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</si>
  <si>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</si>
  <si>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</si>
  <si>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</si>
  <si>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</si>
  <si>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</si>
  <si>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</si>
  <si>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</si>
  <si>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</si>
  <si>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</si>
  <si>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</si>
  <si>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</si>
  <si>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</si>
  <si>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</si>
  <si>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</si>
  <si>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</si>
  <si>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</si>
  <si>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</si>
  <si>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</si>
  <si>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</si>
  <si>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</si>
  <si>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</si>
  <si>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</si>
  <si>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</si>
  <si>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</si>
  <si>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</si>
  <si>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</si>
  <si>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</si>
  <si>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</si>
  <si>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</si>
  <si>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</si>
  <si>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</si>
  <si>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</si>
  <si>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</si>
  <si>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</si>
  <si>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</si>
  <si>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</si>
  <si>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</si>
  <si>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</si>
  <si>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</si>
  <si>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</si>
  <si>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</si>
  <si>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</si>
  <si>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</si>
  <si>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</si>
  <si>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</si>
  <si>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</si>
  <si>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</si>
  <si>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</si>
  <si>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</si>
  <si>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</si>
  <si>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</si>
  <si>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</si>
  <si>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</si>
  <si>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</si>
  <si>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</si>
  <si>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</si>
  <si>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</si>
  <si>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</si>
  <si>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</si>
  <si>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</si>
  <si>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</si>
  <si>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</si>
  <si>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</si>
  <si>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</si>
  <si>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</si>
  <si>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</si>
  <si>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</si>
  <si>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</si>
  <si>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</si>
  <si>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</si>
  <si>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</si>
  <si>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</si>
  <si>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</si>
  <si>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</si>
  <si>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</si>
  <si>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</si>
  <si>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</si>
  <si>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</si>
  <si>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</si>
  <si>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</si>
  <si>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</si>
  <si>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</si>
  <si>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</si>
  <si>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</si>
  <si>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</si>
  <si>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</si>
  <si>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</si>
  <si>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</si>
  <si>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</si>
  <si>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</si>
  <si>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</si>
  <si>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</si>
  <si>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</si>
  <si>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</si>
  <si>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</si>
  <si>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</si>
  <si>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</si>
  <si>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</si>
  <si>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</si>
  <si>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</si>
  <si>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</si>
  <si>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</si>
  <si>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</si>
  <si>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</si>
  <si>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</si>
  <si>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</si>
  <si>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</si>
  <si>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</si>
  <si>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</si>
  <si>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</si>
  <si>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</si>
  <si>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</si>
  <si>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</si>
  <si>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</si>
  <si>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</si>
  <si>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</si>
  <si>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</si>
  <si>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</si>
  <si>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</si>
  <si>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</si>
  <si>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</si>
  <si>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</si>
  <si>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</si>
  <si>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</si>
  <si>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</si>
  <si>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</si>
  <si>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</si>
  <si>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</si>
  <si>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</si>
  <si>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</si>
  <si>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</si>
  <si>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</si>
  <si>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</si>
  <si>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</si>
  <si>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</si>
  <si>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</si>
  <si>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</si>
  <si>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</si>
  <si>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</si>
  <si>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</si>
  <si>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</si>
  <si>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</si>
  <si>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</si>
  <si>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</si>
  <si>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</si>
  <si>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</si>
  <si>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</si>
  <si>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</si>
  <si>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</si>
  <si>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</si>
  <si>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</si>
  <si>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</si>
  <si>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</si>
  <si>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</si>
  <si>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</si>
  <si>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</si>
  <si>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</si>
  <si>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</si>
  <si>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</si>
  <si>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</si>
  <si>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</si>
  <si>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</si>
  <si>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</si>
  <si>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</si>
  <si>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</si>
  <si>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</si>
  <si>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</si>
  <si>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</si>
  <si>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</si>
  <si>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</si>
  <si>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</si>
  <si>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</si>
  <si>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</si>
  <si>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</si>
  <si>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</si>
  <si>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</si>
  <si>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</si>
  <si>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</si>
  <si>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</si>
  <si>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</si>
  <si>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</si>
  <si>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</si>
  <si>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</si>
  <si>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</si>
  <si>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</si>
  <si>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</si>
  <si>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</si>
  <si>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</si>
  <si>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</si>
  <si>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</si>
  <si>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</si>
  <si>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</si>
  <si>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</si>
  <si>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</si>
  <si>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</si>
  <si>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</si>
  <si>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</si>
  <si>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</si>
  <si>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</si>
  <si>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</si>
  <si>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</si>
  <si>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</si>
  <si>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</si>
  <si>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</si>
  <si>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</si>
  <si>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</si>
  <si>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</si>
  <si>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</si>
  <si>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</si>
  <si>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</si>
  <si>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</si>
  <si>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</si>
  <si>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</si>
  <si>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</si>
  <si>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</si>
  <si>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</si>
  <si>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</si>
  <si>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</si>
  <si>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</si>
  <si>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</si>
  <si>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</si>
  <si>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</si>
  <si>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</si>
  <si>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</si>
  <si>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</si>
  <si>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</si>
  <si>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</si>
  <si>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</si>
  <si>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</si>
  <si>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</si>
  <si>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</si>
  <si>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</si>
  <si>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</si>
  <si>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</si>
  <si>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</si>
  <si>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</si>
  <si>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</si>
  <si>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</si>
  <si>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</si>
  <si>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</si>
  <si>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</si>
  <si>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</si>
  <si>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</si>
  <si>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</si>
  <si>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</si>
  <si>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</si>
  <si>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</si>
  <si>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</si>
  <si>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</si>
  <si>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</si>
  <si>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</si>
  <si>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</si>
  <si>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</si>
  <si>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</si>
  <si>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</si>
  <si>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</si>
  <si>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</si>
  <si>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</si>
  <si>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</si>
  <si>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</si>
  <si>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</si>
  <si>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</si>
  <si>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</si>
  <si>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</si>
  <si>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</si>
  <si>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</si>
  <si>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</si>
  <si>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</si>
  <si>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</si>
  <si>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</si>
  <si>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</si>
  <si>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</si>
  <si>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</si>
  <si>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</si>
  <si>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</si>
  <si>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</si>
  <si>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</si>
  <si>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</si>
  <si>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</si>
  <si>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</si>
  <si>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</si>
  <si>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</si>
  <si>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</si>
  <si>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</si>
  <si>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</si>
  <si>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</si>
  <si>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</si>
  <si>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</si>
  <si>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</si>
  <si>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</si>
  <si>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</si>
  <si>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</si>
  <si>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</si>
  <si>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</si>
  <si>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</si>
  <si>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</si>
  <si>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</si>
  <si>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</si>
  <si>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</si>
  <si>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</si>
  <si>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</si>
  <si>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</si>
  <si>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</si>
  <si>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</si>
  <si>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</si>
  <si>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</si>
  <si>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</si>
  <si>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</si>
  <si>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</si>
  <si>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</si>
  <si>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</si>
  <si>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</si>
  <si>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</si>
  <si>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</si>
  <si>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</si>
  <si>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</si>
  <si>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</si>
  <si>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</si>
  <si>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</si>
  <si>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</si>
  <si>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</si>
  <si>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</si>
  <si>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</si>
  <si>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</si>
  <si>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</si>
  <si>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</si>
  <si>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</si>
  <si>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</si>
  <si>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</si>
  <si>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</si>
  <si>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</si>
  <si>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</si>
  <si>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</si>
  <si>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</si>
  <si>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</si>
  <si>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</si>
  <si>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</si>
  <si>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</si>
  <si>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</si>
  <si>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</si>
  <si>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</si>
  <si>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</si>
  <si>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</si>
  <si>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</si>
  <si>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</si>
  <si>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</si>
  <si>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</si>
  <si>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</si>
  <si>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</si>
  <si>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</si>
  <si>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</si>
  <si>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</si>
  <si>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</si>
  <si>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</si>
  <si>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</si>
  <si>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</si>
  <si>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</si>
  <si>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</si>
  <si>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</si>
  <si>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</si>
  <si>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</si>
  <si>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</si>
  <si>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</si>
  <si>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</si>
  <si>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</si>
  <si>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</si>
  <si>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</si>
  <si>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</si>
  <si>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</si>
  <si>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</si>
  <si>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</si>
  <si>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</si>
  <si>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</si>
  <si>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</si>
  <si>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</si>
  <si>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</si>
  <si>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</si>
  <si>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</si>
  <si>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</si>
  <si>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</si>
  <si>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</si>
  <si>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</si>
  <si>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</si>
  <si>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</si>
  <si>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</si>
  <si>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</si>
  <si>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</si>
  <si>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</si>
  <si>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</si>
  <si>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</si>
  <si>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</si>
  <si>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</si>
  <si>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</si>
  <si>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</si>
  <si>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</si>
  <si>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</si>
  <si>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</si>
  <si>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</si>
  <si>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</si>
  <si>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</si>
  <si>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</si>
  <si>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</si>
  <si>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</si>
  <si>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</si>
  <si>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</si>
  <si>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</si>
  <si>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</si>
  <si>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</si>
  <si>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</si>
  <si>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</si>
  <si>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</si>
  <si>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</si>
  <si>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</si>
  <si>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</si>
  <si>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</si>
  <si>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</si>
  <si>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</si>
  <si>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</si>
  <si>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</si>
  <si>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</si>
  <si>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</si>
  <si>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</si>
  <si>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</si>
  <si>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</si>
  <si>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</si>
  <si>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</si>
  <si>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</si>
  <si>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</si>
  <si>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</si>
  <si>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</si>
  <si>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</si>
  <si>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</si>
  <si>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</si>
  <si>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</si>
  <si>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</si>
  <si>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</si>
  <si>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</si>
  <si>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</si>
  <si>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</si>
  <si>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</si>
  <si>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</si>
  <si>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</si>
  <si>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</si>
  <si>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</si>
  <si>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</si>
  <si>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</si>
  <si>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</si>
  <si>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</si>
  <si>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</si>
  <si>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</si>
  <si>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</si>
  <si>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</si>
  <si>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</si>
  <si>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</si>
  <si>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</si>
  <si>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</si>
  <si>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</si>
  <si>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</si>
  <si>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</si>
  <si>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</si>
  <si>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</si>
  <si>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</si>
  <si>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</si>
  <si>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</si>
  <si>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</si>
  <si>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</si>
  <si>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</si>
  <si>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</si>
  <si>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</si>
  <si>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</si>
  <si>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</si>
  <si>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</si>
  <si>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</si>
  <si>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</si>
  <si>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</si>
  <si>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</si>
  <si>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</si>
  <si>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</si>
  <si>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</si>
  <si>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</si>
  <si>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</si>
  <si>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</si>
  <si>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</si>
  <si>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</si>
  <si>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</si>
  <si>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</si>
  <si>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</si>
  <si>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</si>
  <si>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</si>
  <si>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</si>
  <si>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</si>
  <si>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</si>
  <si>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</si>
  <si>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</si>
  <si>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</si>
  <si>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</si>
  <si>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</si>
  <si>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</si>
  <si>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</si>
  <si>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</si>
  <si>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</si>
  <si>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</si>
  <si>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</si>
  <si>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</si>
  <si>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</si>
  <si>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</si>
  <si>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</si>
  <si>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</si>
  <si>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</si>
  <si>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</si>
  <si>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</si>
  <si>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</si>
  <si>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</si>
  <si>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</si>
  <si>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</si>
  <si>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</si>
  <si>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</si>
  <si>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</si>
  <si>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</si>
  <si>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</si>
  <si>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</si>
  <si>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</si>
  <si>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</si>
  <si>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</si>
  <si>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</si>
  <si>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</si>
  <si>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</si>
  <si>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</si>
  <si>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</si>
  <si>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</si>
  <si>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</si>
  <si>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</si>
  <si>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</si>
  <si>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</si>
  <si>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</si>
  <si>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</si>
  <si>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</si>
  <si>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</si>
  <si>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</si>
  <si>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</si>
  <si>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</si>
  <si>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</si>
  <si>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</si>
  <si>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</si>
  <si>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</si>
  <si>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</si>
  <si>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</si>
  <si>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</si>
  <si>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</si>
  <si>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</si>
  <si>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</si>
  <si>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</si>
  <si>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</si>
  <si>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</si>
  <si>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</si>
  <si>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</si>
  <si>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</si>
  <si>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</si>
  <si>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</si>
  <si>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</si>
  <si>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</si>
  <si>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</si>
  <si>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</si>
  <si>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</si>
  <si>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</si>
  <si>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</si>
  <si>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</si>
  <si>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</si>
  <si>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</si>
  <si>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</si>
  <si>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</si>
  <si>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</si>
  <si>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</si>
  <si>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</si>
  <si>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</si>
  <si>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</si>
  <si>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</si>
  <si>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</si>
  <si>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</si>
  <si>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</si>
  <si>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</si>
  <si>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</si>
  <si>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</si>
  <si>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</si>
  <si>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</si>
  <si>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</si>
  <si>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</si>
  <si>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</si>
  <si>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</si>
  <si>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</si>
  <si>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</si>
  <si>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</si>
  <si>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</si>
  <si>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</si>
  <si>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</si>
  <si>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</si>
  <si>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</si>
  <si>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</si>
  <si>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</si>
  <si>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</si>
  <si>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</si>
  <si>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</si>
  <si>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</si>
  <si>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</si>
  <si>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</si>
  <si>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</si>
  <si>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</si>
  <si>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</si>
  <si>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</si>
  <si>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</si>
  <si>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</si>
  <si>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</si>
  <si>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</si>
  <si>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</si>
  <si>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</si>
  <si>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</si>
  <si>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</si>
  <si>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</si>
  <si>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</si>
  <si>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</si>
  <si>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</si>
  <si>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</si>
  <si>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</si>
  <si>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</si>
  <si>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</si>
  <si>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</si>
  <si>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</si>
  <si>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</si>
  <si>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</si>
  <si>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</si>
  <si>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</si>
  <si>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</si>
  <si>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</si>
  <si>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</si>
  <si>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</si>
  <si>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</si>
  <si>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</si>
  <si>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</si>
  <si>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</si>
  <si>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</si>
  <si>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</si>
  <si>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</si>
  <si>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</si>
  <si>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</si>
  <si>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</si>
  <si>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</si>
  <si>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</si>
  <si>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</si>
  <si>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</si>
  <si>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</si>
  <si>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</si>
  <si>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</si>
  <si>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</si>
  <si>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</si>
  <si>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</si>
  <si>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</si>
  <si>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</si>
  <si>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</si>
  <si>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</si>
  <si>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</si>
  <si>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</si>
  <si>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</si>
  <si>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</si>
  <si>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</si>
  <si>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</si>
  <si>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</si>
  <si>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</si>
  <si>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</si>
  <si>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</si>
  <si>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</si>
  <si>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</si>
  <si>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</si>
  <si>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</si>
  <si>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</si>
  <si>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</si>
  <si>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</si>
  <si>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</si>
  <si>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</si>
  <si>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</si>
  <si>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</si>
  <si>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</si>
  <si>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</si>
  <si>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</si>
  <si>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</si>
  <si>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</si>
  <si>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</si>
  <si>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</si>
  <si>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</si>
  <si>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</si>
  <si>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</si>
  <si>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</si>
  <si>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</si>
  <si>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</si>
  <si>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</si>
  <si>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</si>
  <si>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</si>
  <si>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</si>
  <si>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</si>
  <si>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</si>
  <si>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</si>
  <si>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</si>
  <si>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</si>
  <si>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</si>
  <si>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</si>
  <si>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</si>
  <si>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</si>
  <si>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</si>
  <si>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</si>
  <si>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</si>
  <si>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</si>
  <si>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</si>
  <si>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</si>
  <si>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</si>
  <si>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</si>
  <si>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</si>
  <si>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</si>
  <si>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</si>
  <si>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</si>
  <si>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</si>
  <si>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</si>
  <si>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</si>
  <si>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</si>
  <si>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</si>
  <si>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</si>
  <si>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</si>
  <si>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</si>
  <si>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</si>
  <si>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</si>
  <si>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</si>
  <si>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</si>
  <si>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</si>
  <si>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</si>
  <si>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</si>
  <si>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</si>
  <si>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</si>
  <si>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</si>
  <si>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</si>
  <si>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</si>
  <si>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</si>
  <si>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</si>
  <si>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</si>
  <si>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</si>
  <si>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</si>
  <si>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</si>
  <si>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</si>
  <si>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</si>
  <si>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</si>
  <si>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</si>
  <si>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</si>
  <si>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</si>
  <si>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</si>
  <si>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</si>
  <si>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</si>
  <si>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</si>
  <si>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</si>
  <si>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</si>
  <si>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</si>
  <si>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</si>
  <si>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</si>
  <si>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</si>
  <si>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</si>
  <si>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</si>
  <si>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</si>
  <si>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</si>
  <si>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</si>
  <si>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</si>
  <si>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</si>
  <si>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</si>
  <si>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</si>
  <si>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</si>
  <si>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</si>
  <si>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</si>
  <si>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</si>
  <si>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</si>
  <si>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</si>
  <si>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</si>
  <si>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</si>
  <si>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</si>
  <si>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</si>
  <si>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</si>
  <si>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</si>
  <si>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</si>
  <si>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</si>
  <si>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</si>
  <si>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</si>
  <si>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</si>
  <si>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</si>
  <si>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</si>
  <si>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</si>
  <si>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</si>
  <si>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</si>
  <si>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</si>
  <si>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</si>
  <si>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</si>
  <si>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</si>
  <si>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</si>
  <si>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</si>
  <si>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</si>
  <si>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</si>
  <si>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</si>
  <si>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</si>
  <si>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</si>
  <si>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</si>
  <si>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</si>
  <si>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</si>
  <si>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</si>
  <si>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</si>
  <si>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</si>
  <si>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</si>
  <si>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</si>
  <si>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</si>
  <si>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</si>
  <si>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</si>
  <si>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</si>
  <si>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</si>
  <si>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</si>
  <si>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</si>
  <si>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</si>
  <si>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</si>
  <si>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</si>
  <si>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</si>
  <si>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</si>
  <si>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</si>
  <si>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</si>
  <si>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</si>
  <si>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</si>
  <si>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</si>
  <si>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</si>
  <si>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</si>
  <si>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</si>
  <si>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</si>
  <si>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</si>
  <si>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</si>
  <si>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</si>
  <si>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</si>
  <si>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</si>
  <si>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</si>
  <si>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</si>
  <si>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</si>
  <si>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</si>
  <si>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</si>
  <si>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</si>
  <si>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</si>
  <si>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</si>
  <si>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</si>
  <si>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</si>
  <si>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</si>
  <si>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</si>
  <si>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</si>
  <si>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</si>
  <si>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</si>
  <si>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</si>
  <si>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</si>
  <si>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</si>
  <si>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</si>
  <si>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</si>
  <si>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</si>
  <si>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</si>
  <si>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</si>
  <si>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</si>
  <si>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</si>
  <si>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</si>
  <si>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</si>
  <si>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</si>
  <si>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</si>
  <si>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</si>
  <si>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</si>
  <si>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</si>
  <si>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</si>
  <si>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</si>
  <si>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</si>
  <si>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</si>
  <si>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</si>
  <si>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</si>
  <si>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</si>
  <si>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</si>
  <si>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</si>
  <si>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</si>
  <si>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</si>
  <si>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</si>
  <si>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</si>
  <si>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</si>
  <si>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</si>
  <si>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</si>
  <si>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</si>
  <si>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</si>
  <si>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</si>
  <si>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</si>
  <si>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</si>
  <si>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</si>
  <si>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</si>
  <si>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</si>
  <si>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</si>
  <si>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</si>
  <si>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</si>
  <si>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</si>
  <si>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</si>
  <si>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</si>
  <si>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</si>
  <si>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</si>
  <si>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</si>
  <si>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</si>
  <si>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</si>
  <si>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</si>
  <si>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</si>
  <si>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</si>
  <si>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</si>
  <si>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</si>
  <si>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</si>
  <si>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</si>
  <si>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</si>
  <si>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</si>
  <si>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</si>
  <si>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</si>
  <si>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</si>
  <si>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</si>
  <si>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</si>
  <si>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</si>
  <si>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</si>
  <si>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</si>
  <si>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</si>
  <si>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</si>
  <si>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</si>
  <si>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</si>
  <si>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</si>
  <si>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</si>
  <si>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</si>
  <si>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</si>
  <si>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</si>
  <si>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</si>
  <si>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</si>
  <si>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</si>
  <si>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</si>
  <si>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</si>
  <si>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</si>
  <si>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</si>
  <si>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</si>
  <si>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</si>
  <si>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</si>
  <si>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</si>
  <si>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</si>
  <si>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</si>
  <si>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</si>
  <si>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</si>
  <si>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</si>
  <si>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</si>
  <si>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</si>
  <si>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</si>
  <si>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</si>
  <si>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</si>
  <si>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</si>
  <si>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</si>
  <si>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</si>
  <si>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</si>
  <si>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</si>
  <si>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</si>
  <si>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</si>
  <si>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</si>
  <si>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</si>
  <si>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</si>
  <si>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</si>
  <si>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</si>
  <si>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</si>
  <si>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</si>
  <si>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</si>
  <si>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</si>
  <si>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</si>
  <si>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</si>
  <si>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</si>
  <si>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</si>
  <si>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</si>
  <si>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</si>
  <si>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</si>
  <si>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</si>
  <si>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</si>
  <si>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</si>
  <si>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</si>
  <si>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</si>
  <si>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</si>
  <si>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</si>
  <si>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</si>
  <si>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</si>
  <si>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</si>
  <si>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</si>
  <si>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</si>
  <si>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</si>
  <si>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</si>
  <si>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</si>
  <si>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</si>
  <si>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</si>
  <si>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</si>
  <si>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</si>
  <si>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</si>
  <si>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</si>
  <si>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</si>
  <si>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</si>
  <si>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</si>
  <si>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</si>
  <si>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</si>
  <si>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</si>
  <si>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</si>
  <si>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</si>
  <si>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</si>
  <si>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</si>
  <si>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</si>
  <si>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</si>
  <si>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</si>
  <si>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</si>
  <si>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</si>
  <si>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</si>
  <si>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</si>
  <si>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</si>
  <si>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</si>
  <si>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</si>
  <si>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</si>
  <si>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</si>
  <si>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</si>
  <si>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</si>
  <si>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</si>
  <si>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</si>
  <si>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</si>
  <si>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</si>
  <si>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</si>
  <si>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</si>
  <si>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</si>
  <si>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</si>
  <si>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</si>
  <si>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</si>
  <si>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</si>
  <si>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</si>
  <si>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</si>
  <si>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</si>
  <si>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</si>
  <si>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</si>
  <si>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</si>
  <si>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</si>
  <si>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</si>
  <si>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</si>
  <si>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</si>
  <si>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</si>
  <si>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</si>
  <si>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</si>
  <si>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</si>
  <si>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</si>
  <si>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</si>
  <si>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</si>
  <si>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</si>
  <si>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</si>
  <si>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</si>
  <si>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</si>
  <si>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</si>
  <si>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</si>
  <si>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</si>
  <si>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</si>
  <si>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</si>
  <si>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</si>
  <si>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</si>
  <si>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</si>
  <si>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</si>
  <si>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</si>
  <si>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</si>
  <si>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</si>
  <si>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</si>
  <si>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</si>
  <si>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</si>
  <si>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</si>
  <si>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</si>
  <si>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</si>
  <si>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</si>
  <si>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</si>
  <si>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</si>
  <si>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</si>
  <si>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</si>
  <si>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</si>
  <si>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</si>
  <si>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</si>
  <si>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</si>
  <si>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</si>
  <si>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</si>
  <si>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</si>
  <si>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</si>
  <si>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</si>
  <si>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</si>
  <si>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</si>
  <si>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</si>
  <si>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</si>
  <si>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</si>
  <si>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</si>
  <si>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</si>
  <si>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</si>
  <si>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</si>
  <si>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</si>
  <si>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</si>
  <si>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</si>
  <si>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</si>
  <si>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</si>
  <si>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</si>
  <si>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</si>
  <si>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</si>
  <si>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</si>
  <si>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</si>
  <si>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</si>
  <si>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</si>
  <si>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</si>
  <si>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</si>
  <si>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</si>
  <si>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</si>
  <si>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</si>
  <si>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</si>
  <si>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</si>
  <si>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</si>
  <si>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</si>
  <si>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</si>
  <si>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</si>
  <si>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</si>
  <si>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</si>
  <si>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</si>
  <si>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</si>
  <si>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</si>
  <si>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</si>
  <si>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</si>
  <si>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</si>
  <si>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</si>
  <si>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</si>
  <si>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</si>
  <si>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</si>
  <si>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</si>
  <si>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</si>
  <si>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</si>
  <si>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</si>
  <si>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</si>
  <si>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</si>
  <si>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</si>
  <si>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</si>
  <si>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</si>
  <si>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</si>
  <si>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</si>
  <si>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</si>
  <si>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</si>
  <si>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</si>
  <si>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</si>
  <si>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</si>
  <si>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</si>
  <si>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</si>
  <si>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</si>
  <si>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</si>
  <si>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</si>
  <si>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</si>
  <si>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</si>
  <si>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</si>
  <si>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</si>
  <si>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</si>
  <si>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</si>
  <si>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</si>
  <si>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</si>
  <si>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</si>
  <si>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</si>
  <si>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</si>
  <si>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</si>
  <si>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</si>
  <si>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</si>
  <si>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</si>
  <si>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</si>
  <si>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</si>
  <si>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</si>
  <si>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</si>
  <si>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</si>
  <si>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</si>
  <si>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</si>
  <si>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</si>
  <si>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</si>
  <si>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</si>
  <si>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</si>
  <si>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</si>
  <si>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</si>
  <si>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</si>
  <si>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</si>
  <si>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</si>
  <si>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</si>
  <si>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</si>
  <si>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</si>
  <si>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</si>
  <si>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</si>
  <si>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</si>
  <si>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</si>
  <si>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</si>
  <si>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</si>
  <si>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</si>
  <si>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</si>
  <si>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</si>
  <si>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</si>
  <si>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</si>
  <si>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</si>
  <si>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</si>
  <si>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</si>
  <si>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</si>
  <si>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</si>
  <si>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</si>
  <si>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</si>
  <si>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</si>
  <si>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</si>
  <si>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</si>
  <si>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</si>
  <si>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</si>
  <si>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</si>
  <si>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</si>
  <si>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</si>
  <si>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</si>
  <si>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</si>
  <si>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</si>
  <si>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</si>
  <si>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</si>
  <si>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</si>
  <si>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</si>
  <si>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</si>
  <si>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</si>
  <si>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</si>
  <si>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</si>
  <si>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</si>
  <si>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</si>
  <si>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</si>
  <si>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</si>
  <si>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</si>
  <si>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</si>
  <si>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</si>
  <si>
    <t>#actualMissing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</si>
</sst>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/>
      <bottom style="medium">
        <color theme="5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auto="1"/>
      </left>
      <right style="medium">
        <color theme="7"/>
      </right>
      <top/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5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14" fillId="5" borderId="4" xfId="0" applyFont="1" applyFill="1" applyBorder="1"/>
    <xf numFmtId="0" fontId="0" fillId="0" borderId="5" xfId="0" applyFont="1" applyBorder="1" applyAlignment="1">
      <alignment horizontal="left"/>
    </xf>
    <xf numFmtId="0" fontId="14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left" indent="1"/>
    </xf>
    <xf numFmtId="0" fontId="14" fillId="5" borderId="4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left" indent="1"/>
    </xf>
    <xf numFmtId="0" fontId="7" fillId="8" borderId="15" xfId="0" applyFont="1" applyFill="1" applyBorder="1" applyAlignment="1">
      <alignment horizontal="left" indent="1"/>
    </xf>
    <xf numFmtId="0" fontId="0" fillId="9" borderId="5" xfId="0" applyFont="1" applyFill="1" applyBorder="1" applyAlignment="1">
      <alignment horizontal="left" indent="1"/>
    </xf>
    <xf numFmtId="0" fontId="15" fillId="0" borderId="0" xfId="0" applyFont="1"/>
    <xf numFmtId="0" fontId="15" fillId="0" borderId="0" xfId="0" applyFont="1" applyAlignment="1">
      <alignment horizontal="right"/>
    </xf>
    <xf numFmtId="0" fontId="14" fillId="5" borderId="4" xfId="0" applyFont="1" applyFill="1" applyBorder="1" applyAlignment="1">
      <alignment horizontal="right"/>
    </xf>
    <xf numFmtId="0" fontId="0" fillId="8" borderId="5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5" xfId="0" applyFont="1" applyFill="1" applyBorder="1" applyAlignment="1"/>
    <xf numFmtId="0" fontId="15" fillId="0" borderId="0" xfId="0" applyFont="1" applyAlignment="1">
      <alignment horizontal="left"/>
    </xf>
    <xf numFmtId="2" fontId="0" fillId="8" borderId="5" xfId="0" applyNumberFormat="1" applyFont="1" applyFill="1" applyBorder="1" applyAlignment="1">
      <alignment horizontal="right"/>
    </xf>
    <xf numFmtId="2" fontId="0" fillId="9" borderId="5" xfId="0" applyNumberFormat="1" applyFont="1" applyFill="1" applyBorder="1" applyAlignment="1">
      <alignment horizontal="right"/>
    </xf>
    <xf numFmtId="2" fontId="0" fillId="7" borderId="5" xfId="0" applyNumberFormat="1" applyFont="1" applyFill="1" applyBorder="1" applyAlignment="1">
      <alignment horizontal="right"/>
    </xf>
    <xf numFmtId="2" fontId="0" fillId="6" borderId="5" xfId="0" applyNumberFormat="1" applyFont="1" applyFill="1" applyBorder="1" applyAlignment="1">
      <alignment horizontal="right"/>
    </xf>
    <xf numFmtId="2" fontId="15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5" xfId="0" applyFont="1" applyFill="1" applyBorder="1" applyAlignment="1"/>
    <xf numFmtId="0" fontId="0" fillId="8" borderId="15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5" xfId="0" applyFont="1" applyFill="1" applyBorder="1" applyAlignment="1">
      <alignment horizontal="left" indent="1"/>
    </xf>
    <xf numFmtId="0" fontId="0" fillId="7" borderId="5" xfId="0" applyNumberFormat="1" applyFont="1" applyFill="1" applyBorder="1" applyAlignment="1">
      <alignment horizontal="right"/>
    </xf>
    <xf numFmtId="2" fontId="0" fillId="8" borderId="5" xfId="0" applyNumberFormat="1" applyFont="1" applyFill="1" applyBorder="1" applyAlignment="1">
      <alignment horizontal="left"/>
    </xf>
    <xf numFmtId="0" fontId="7" fillId="8" borderId="15" xfId="0" applyFont="1" applyFill="1" applyBorder="1" applyAlignment="1"/>
    <xf numFmtId="0" fontId="7" fillId="6" borderId="15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18" xfId="0" applyBorder="1"/>
    <xf numFmtId="0" fontId="0" fillId="0" borderId="19" xfId="0" applyBorder="1"/>
    <xf numFmtId="2" fontId="0" fillId="0" borderId="19" xfId="0" applyNumberFormat="1" applyBorder="1"/>
    <xf numFmtId="2" fontId="0" fillId="0" borderId="20" xfId="0" applyNumberFormat="1" applyBorder="1"/>
    <xf numFmtId="0" fontId="0" fillId="0" borderId="21" xfId="0" applyBorder="1"/>
    <xf numFmtId="0" fontId="0" fillId="0" borderId="17" xfId="0" applyBorder="1"/>
    <xf numFmtId="2" fontId="0" fillId="0" borderId="17" xfId="0" applyNumberFormat="1" applyBorder="1"/>
    <xf numFmtId="2" fontId="0" fillId="0" borderId="22" xfId="0" applyNumberFormat="1" applyBorder="1"/>
    <xf numFmtId="0" fontId="0" fillId="0" borderId="23" xfId="0" applyBorder="1"/>
    <xf numFmtId="0" fontId="0" fillId="0" borderId="24" xfId="0" applyBorder="1"/>
    <xf numFmtId="2" fontId="0" fillId="0" borderId="24" xfId="0" applyNumberFormat="1" applyBorder="1"/>
    <xf numFmtId="2" fontId="0" fillId="0" borderId="25" xfId="0" applyNumberFormat="1" applyBorder="1"/>
    <xf numFmtId="0" fontId="0" fillId="0" borderId="27" xfId="0" applyBorder="1"/>
    <xf numFmtId="0" fontId="0" fillId="0" borderId="28" xfId="0" applyBorder="1"/>
    <xf numFmtId="2" fontId="0" fillId="0" borderId="28" xfId="0" applyNumberFormat="1" applyBorder="1"/>
    <xf numFmtId="2" fontId="0" fillId="0" borderId="29" xfId="0" applyNumberFormat="1" applyBorder="1"/>
    <xf numFmtId="0" fontId="0" fillId="0" borderId="30" xfId="0" applyBorder="1"/>
    <xf numFmtId="0" fontId="0" fillId="0" borderId="26" xfId="0" applyBorder="1"/>
    <xf numFmtId="2" fontId="0" fillId="0" borderId="26" xfId="0" applyNumberFormat="1" applyBorder="1"/>
    <xf numFmtId="2" fontId="0" fillId="0" borderId="31" xfId="0" applyNumberFormat="1" applyBorder="1"/>
    <xf numFmtId="0" fontId="0" fillId="0" borderId="32" xfId="0" applyBorder="1"/>
    <xf numFmtId="0" fontId="0" fillId="0" borderId="33" xfId="0" applyBorder="1"/>
    <xf numFmtId="2" fontId="0" fillId="0" borderId="33" xfId="0" applyNumberFormat="1" applyBorder="1"/>
    <xf numFmtId="2" fontId="0" fillId="0" borderId="34" xfId="0" applyNumberFormat="1" applyBorder="1"/>
    <xf numFmtId="0" fontId="0" fillId="0" borderId="35" xfId="0" applyBorder="1"/>
    <xf numFmtId="2" fontId="0" fillId="0" borderId="35" xfId="0" applyNumberFormat="1" applyBorder="1"/>
    <xf numFmtId="0" fontId="0" fillId="0" borderId="16" xfId="0" applyBorder="1"/>
    <xf numFmtId="2" fontId="0" fillId="0" borderId="16" xfId="0" applyNumberFormat="1" applyBorder="1"/>
    <xf numFmtId="0" fontId="0" fillId="0" borderId="36" xfId="0" applyBorder="1"/>
    <xf numFmtId="2" fontId="0" fillId="0" borderId="36" xfId="0" applyNumberFormat="1" applyBorder="1"/>
    <xf numFmtId="9" fontId="0" fillId="0" borderId="17" xfId="0" applyNumberFormat="1" applyBorder="1"/>
    <xf numFmtId="9" fontId="0" fillId="0" borderId="17" xfId="1" applyFont="1" applyBorder="1"/>
    <xf numFmtId="0" fontId="7" fillId="0" borderId="17" xfId="0" applyFont="1" applyBorder="1"/>
    <xf numFmtId="9" fontId="7" fillId="0" borderId="17" xfId="0" applyNumberFormat="1" applyFont="1" applyBorder="1"/>
    <xf numFmtId="9" fontId="0" fillId="0" borderId="19" xfId="0" applyNumberFormat="1" applyBorder="1"/>
    <xf numFmtId="9" fontId="0" fillId="0" borderId="19" xfId="1" applyFont="1" applyBorder="1"/>
    <xf numFmtId="0" fontId="0" fillId="0" borderId="37" xfId="0" applyBorder="1"/>
    <xf numFmtId="9" fontId="0" fillId="0" borderId="37" xfId="0" applyNumberFormat="1" applyBorder="1"/>
    <xf numFmtId="9" fontId="0" fillId="0" borderId="37" xfId="1" applyFont="1" applyBorder="1"/>
    <xf numFmtId="0" fontId="0" fillId="0" borderId="39" xfId="0" applyBorder="1"/>
    <xf numFmtId="9" fontId="0" fillId="0" borderId="39" xfId="0" applyNumberFormat="1" applyBorder="1"/>
    <xf numFmtId="164" fontId="0" fillId="0" borderId="39" xfId="0" applyNumberFormat="1" applyBorder="1"/>
    <xf numFmtId="9" fontId="0" fillId="0" borderId="39" xfId="1" applyFont="1" applyBorder="1"/>
    <xf numFmtId="0" fontId="0" fillId="0" borderId="38" xfId="0" applyBorder="1"/>
    <xf numFmtId="9" fontId="0" fillId="0" borderId="38" xfId="0" applyNumberFormat="1" applyBorder="1"/>
    <xf numFmtId="9" fontId="0" fillId="0" borderId="38" xfId="1" applyFont="1" applyBorder="1"/>
    <xf numFmtId="164" fontId="0" fillId="0" borderId="38" xfId="0" applyNumberFormat="1" applyBorder="1"/>
    <xf numFmtId="0" fontId="0" fillId="0" borderId="40" xfId="0" applyBorder="1"/>
    <xf numFmtId="0" fontId="0" fillId="0" borderId="41" xfId="0" applyBorder="1"/>
    <xf numFmtId="9" fontId="0" fillId="0" borderId="41" xfId="0" applyNumberForma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4" xfId="0" applyFont="1" applyBorder="1"/>
    <xf numFmtId="0" fontId="0" fillId="0" borderId="45" xfId="0" applyBorder="1"/>
    <xf numFmtId="0" fontId="13" fillId="0" borderId="44" xfId="0" applyFont="1" applyBorder="1"/>
    <xf numFmtId="0" fontId="0" fillId="0" borderId="46" xfId="0" applyBorder="1"/>
    <xf numFmtId="0" fontId="11" fillId="0" borderId="44" xfId="0" applyFont="1" applyBorder="1"/>
    <xf numFmtId="0" fontId="0" fillId="0" borderId="47" xfId="0" applyBorder="1"/>
    <xf numFmtId="0" fontId="12" fillId="0" borderId="44" xfId="0" applyFont="1" applyBorder="1"/>
    <xf numFmtId="0" fontId="0" fillId="0" borderId="48" xfId="0" applyBorder="1"/>
    <xf numFmtId="0" fontId="7" fillId="0" borderId="48" xfId="0" applyFont="1" applyBorder="1"/>
    <xf numFmtId="0" fontId="0" fillId="0" borderId="49" xfId="0" applyBorder="1"/>
    <xf numFmtId="0" fontId="0" fillId="0" borderId="50" xfId="0" applyBorder="1"/>
    <xf numFmtId="9" fontId="0" fillId="0" borderId="50" xfId="0" applyNumberFormat="1" applyBorder="1"/>
    <xf numFmtId="9" fontId="0" fillId="0" borderId="50" xfId="1" applyFont="1" applyBorder="1"/>
    <xf numFmtId="0" fontId="12" fillId="0" borderId="51" xfId="0" applyFont="1" applyBorder="1"/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</cellXfs>
  <cellStyles count="6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  <cellStyle name="Percent" xfId="1" builtinId="5"/>
  </cellStyles>
  <dxfs count="7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  <border diagonalUp="0" diagonalDown="0">
        <left style="medium">
          <color theme="5"/>
        </left>
        <right/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/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8"/>
        </left>
        <right/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 diagonalUp="0" diagonalDown="0">
        <left/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>
        <top style="medium">
          <color theme="8"/>
        </top>
      </border>
    </dxf>
    <dxf>
      <border diagonalUp="0" diagonalDown="0">
        <left style="medium">
          <color theme="8"/>
        </left>
        <right style="medium">
          <color theme="8"/>
        </right>
        <top style="thick">
          <color auto="1"/>
        </top>
        <bottom style="thick">
          <color auto="1"/>
        </bottom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/>
        <bottom/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7"/>
        </left>
        <right/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 diagonalUp="0" diagonalDown="0">
        <left/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>
        <top style="medium">
          <color theme="7"/>
        </top>
      </border>
    </dxf>
    <dxf>
      <border diagonalUp="0" diagonalDown="0">
        <bottom style="medium">
          <color theme="1"/>
        </bottom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/>
        <bottom/>
        <vertical style="medium">
          <color theme="7"/>
        </vertical>
        <horizontal style="medium">
          <color theme="7"/>
        </horizontal>
      </border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8.xml"/><Relationship Id="rId20" Type="http://schemas.openxmlformats.org/officeDocument/2006/relationships/externalLink" Target="externalLinks/externalLink1.xml"/><Relationship Id="rId21" Type="http://schemas.openxmlformats.org/officeDocument/2006/relationships/externalLink" Target="externalLinks/externalLink2.xml"/><Relationship Id="rId22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151840"/>
        <c:axId val="1896153616"/>
      </c:barChart>
      <c:catAx>
        <c:axId val="18961518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53616"/>
        <c:crosses val="autoZero"/>
        <c:auto val="1"/>
        <c:lblAlgn val="ctr"/>
        <c:lblOffset val="100"/>
        <c:noMultiLvlLbl val="0"/>
      </c:catAx>
      <c:valAx>
        <c:axId val="18961536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518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LTER</a:t>
            </a:r>
            <a:r>
              <a:rPr lang="en-US" baseline="0"/>
              <a:t> CSDGM EML Dialect Max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CompletenessComparisons!$AE$40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CompletenessComparisons!$AF$40:$AJ$40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CompletenessComparisons!$AE$41</c:f>
              <c:strCache>
                <c:ptCount val="1"/>
                <c:pt idx="0">
                  <c:v>EML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CompletenessComparisons!$AF$41:$AJ$41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2"/>
          <c:order val="2"/>
          <c:tx>
            <c:strRef>
              <c:f>CompletenessComparisons!$AE$42</c:f>
              <c:strCache>
                <c:ptCount val="1"/>
                <c:pt idx="0">
                  <c:v>CSDGM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CompletenessComparisons!$AF$42:$AJ$42</c:f>
              <c:numCache>
                <c:formatCode>General</c:formatCode>
                <c:ptCount val="5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928912"/>
        <c:axId val="1902167072"/>
      </c:barChart>
      <c:catAx>
        <c:axId val="19029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7072"/>
        <c:crosses val="autoZero"/>
        <c:auto val="1"/>
        <c:lblAlgn val="ctr"/>
        <c:lblOffset val="100"/>
        <c:noMultiLvlLbl val="0"/>
      </c:catAx>
      <c:valAx>
        <c:axId val="19021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238448"/>
        <c:axId val="1898240928"/>
      </c:barChart>
      <c:catAx>
        <c:axId val="18982384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40928"/>
        <c:crosses val="autoZero"/>
        <c:auto val="1"/>
        <c:lblAlgn val="ctr"/>
        <c:lblOffset val="100"/>
        <c:noMultiLvlLbl val="0"/>
      </c:catAx>
      <c:valAx>
        <c:axId val="189824092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8320752"/>
        <c:axId val="1898323232"/>
      </c:barChart>
      <c:catAx>
        <c:axId val="189832075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323232"/>
        <c:crosses val="autoZero"/>
        <c:auto val="1"/>
        <c:lblAlgn val="ctr"/>
        <c:lblOffset val="100"/>
        <c:noMultiLvlLbl val="0"/>
      </c:catAx>
      <c:valAx>
        <c:axId val="189832323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3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363888"/>
        <c:axId val="1896366368"/>
      </c:barChart>
      <c:catAx>
        <c:axId val="18963638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66368"/>
        <c:crosses val="autoZero"/>
        <c:auto val="1"/>
        <c:lblAlgn val="ctr"/>
        <c:lblOffset val="100"/>
        <c:noMultiLvlLbl val="0"/>
      </c:catAx>
      <c:valAx>
        <c:axId val="189636636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456272"/>
        <c:axId val="1896458752"/>
      </c:barChart>
      <c:catAx>
        <c:axId val="18964562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58752"/>
        <c:crosses val="autoZero"/>
        <c:auto val="1"/>
        <c:lblAlgn val="ctr"/>
        <c:lblOffset val="100"/>
        <c:noMultiLvlLbl val="0"/>
      </c:catAx>
      <c:valAx>
        <c:axId val="189645875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406672"/>
        <c:axId val="1898409152"/>
      </c:barChart>
      <c:catAx>
        <c:axId val="18984066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9152"/>
        <c:crosses val="autoZero"/>
        <c:auto val="1"/>
        <c:lblAlgn val="ctr"/>
        <c:lblOffset val="100"/>
        <c:noMultiLvlLbl val="0"/>
      </c:catAx>
      <c:valAx>
        <c:axId val="18984091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66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721200"/>
        <c:axId val="1898723952"/>
      </c:barChart>
      <c:catAx>
        <c:axId val="18987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23952"/>
        <c:crosses val="autoZero"/>
        <c:auto val="1"/>
        <c:lblAlgn val="ctr"/>
        <c:lblOffset val="100"/>
        <c:noMultiLvlLbl val="0"/>
      </c:catAx>
      <c:valAx>
        <c:axId val="18987239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2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592688"/>
        <c:axId val="1896595440"/>
      </c:barChart>
      <c:catAx>
        <c:axId val="18965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595440"/>
        <c:crosses val="autoZero"/>
        <c:auto val="1"/>
        <c:lblAlgn val="ctr"/>
        <c:lblOffset val="100"/>
        <c:noMultiLvlLbl val="0"/>
      </c:catAx>
      <c:valAx>
        <c:axId val="1896595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59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15360"/>
        <c:axId val="1896618112"/>
      </c:barChart>
      <c:catAx>
        <c:axId val="189661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18112"/>
        <c:crosses val="autoZero"/>
        <c:auto val="1"/>
        <c:lblAlgn val="ctr"/>
        <c:lblOffset val="100"/>
        <c:noMultiLvlLbl val="0"/>
      </c:catAx>
      <c:valAx>
        <c:axId val="18966181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1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38208"/>
        <c:axId val="1896640960"/>
      </c:barChart>
      <c:catAx>
        <c:axId val="189663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40960"/>
        <c:crosses val="autoZero"/>
        <c:auto val="1"/>
        <c:lblAlgn val="ctr"/>
        <c:lblOffset val="100"/>
        <c:noMultiLvlLbl val="0"/>
      </c:catAx>
      <c:valAx>
        <c:axId val="18966409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3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61056"/>
        <c:axId val="1896663808"/>
      </c:barChart>
      <c:catAx>
        <c:axId val="18966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63808"/>
        <c:crosses val="autoZero"/>
        <c:auto val="1"/>
        <c:lblAlgn val="ctr"/>
        <c:lblOffset val="100"/>
        <c:noMultiLvlLbl val="0"/>
      </c:catAx>
      <c:valAx>
        <c:axId val="1896663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6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83904"/>
        <c:axId val="1896686656"/>
      </c:barChart>
      <c:catAx>
        <c:axId val="189668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86656"/>
        <c:crosses val="autoZero"/>
        <c:auto val="1"/>
        <c:lblAlgn val="ctr"/>
        <c:lblOffset val="100"/>
        <c:noMultiLvlLbl val="0"/>
      </c:catAx>
      <c:valAx>
        <c:axId val="18966866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8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06736"/>
        <c:axId val="1896709488"/>
      </c:barChart>
      <c:catAx>
        <c:axId val="18967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09488"/>
        <c:crosses val="autoZero"/>
        <c:auto val="1"/>
        <c:lblAlgn val="ctr"/>
        <c:lblOffset val="100"/>
        <c:noMultiLvlLbl val="0"/>
      </c:catAx>
      <c:valAx>
        <c:axId val="18967094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29408"/>
        <c:axId val="1896732160"/>
      </c:barChart>
      <c:catAx>
        <c:axId val="18967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32160"/>
        <c:crosses val="autoZero"/>
        <c:auto val="1"/>
        <c:lblAlgn val="ctr"/>
        <c:lblOffset val="100"/>
        <c:noMultiLvlLbl val="0"/>
      </c:catAx>
      <c:valAx>
        <c:axId val="18967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2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52240"/>
        <c:axId val="1896754992"/>
      </c:barChart>
      <c:catAx>
        <c:axId val="189675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54992"/>
        <c:crosses val="autoZero"/>
        <c:auto val="1"/>
        <c:lblAlgn val="ctr"/>
        <c:lblOffset val="100"/>
        <c:noMultiLvlLbl val="0"/>
      </c:catAx>
      <c:valAx>
        <c:axId val="18967549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5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75024"/>
        <c:axId val="1896777776"/>
      </c:barChart>
      <c:catAx>
        <c:axId val="18967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77776"/>
        <c:crosses val="autoZero"/>
        <c:auto val="1"/>
        <c:lblAlgn val="ctr"/>
        <c:lblOffset val="100"/>
        <c:noMultiLvlLbl val="0"/>
      </c:catAx>
      <c:valAx>
        <c:axId val="18967777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97456"/>
        <c:axId val="1896800208"/>
      </c:barChart>
      <c:catAx>
        <c:axId val="18967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00208"/>
        <c:crosses val="autoZero"/>
        <c:auto val="1"/>
        <c:lblAlgn val="ctr"/>
        <c:lblOffset val="100"/>
        <c:noMultiLvlLbl val="0"/>
      </c:catAx>
      <c:valAx>
        <c:axId val="1896800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9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6822848"/>
        <c:axId val="1896825600"/>
      </c:barChart>
      <c:catAx>
        <c:axId val="18968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5600"/>
        <c:crosses val="autoZero"/>
        <c:auto val="1"/>
        <c:lblAlgn val="ctr"/>
        <c:lblOffset val="100"/>
        <c:noMultiLvlLbl val="0"/>
      </c:catAx>
      <c:valAx>
        <c:axId val="18968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896846880"/>
        <c:axId val="1896849632"/>
      </c:barChart>
      <c:catAx>
        <c:axId val="18968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49632"/>
        <c:crosses val="autoZero"/>
        <c:auto val="1"/>
        <c:lblAlgn val="ctr"/>
        <c:lblOffset val="100"/>
        <c:noMultiLvlLbl val="0"/>
      </c:catAx>
      <c:valAx>
        <c:axId val="1896849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4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8984240"/>
        <c:axId val="1898986992"/>
      </c:barChart>
      <c:catAx>
        <c:axId val="189898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6992"/>
        <c:crosses val="autoZero"/>
        <c:auto val="1"/>
        <c:lblAlgn val="ctr"/>
        <c:lblOffset val="100"/>
        <c:noMultiLvlLbl val="0"/>
      </c:catAx>
      <c:valAx>
        <c:axId val="18989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9008128"/>
        <c:axId val="1899010880"/>
      </c:barChart>
      <c:catAx>
        <c:axId val="18990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10880"/>
        <c:crosses val="autoZero"/>
        <c:auto val="1"/>
        <c:lblAlgn val="ctr"/>
        <c:lblOffset val="100"/>
        <c:noMultiLvlLbl val="0"/>
      </c:catAx>
      <c:valAx>
        <c:axId val="18990108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9032064"/>
        <c:axId val="1899034816"/>
      </c:barChart>
      <c:catAx>
        <c:axId val="189903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34816"/>
        <c:crosses val="autoZero"/>
        <c:auto val="1"/>
        <c:lblAlgn val="ctr"/>
        <c:lblOffset val="100"/>
        <c:noMultiLvlLbl val="0"/>
      </c:catAx>
      <c:valAx>
        <c:axId val="18990348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3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8.xml"/><Relationship Id="rId12" Type="http://schemas.openxmlformats.org/officeDocument/2006/relationships/chart" Target="../charts/chart19.xml"/><Relationship Id="rId13" Type="http://schemas.openxmlformats.org/officeDocument/2006/relationships/chart" Target="../charts/chart20.xml"/><Relationship Id="rId14" Type="http://schemas.openxmlformats.org/officeDocument/2006/relationships/chart" Target="../charts/chart21.xml"/><Relationship Id="rId15" Type="http://schemas.openxmlformats.org/officeDocument/2006/relationships/chart" Target="../charts/chart22.xml"/><Relationship Id="rId16" Type="http://schemas.openxmlformats.org/officeDocument/2006/relationships/chart" Target="../charts/chart23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0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45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744"/>
    <tableColumn id="4" name="Discovery" dataDxfId="743"/>
    <tableColumn id="5" name="Access" dataDxfId="742"/>
    <tableColumn id="6" name="Evaluation" dataDxfId="741"/>
    <tableColumn id="7" name="Integration" dataDxfId="740"/>
    <tableColumn id="8" name="SigSum" dataDxfId="739"/>
    <tableColumn id="9" name="SigSumRec" dataDxfId="738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id="4" name="Table4" displayName="Table4" ref="A2:I16" headerRowCount="0" totalsRowShown="0" headerRowDxfId="735" tableBorderDxfId="734" totalsRowBorderDxfId="733">
  <tableColumns count="9">
    <tableColumn id="1" name="Column1" dataDxfId="732"/>
    <tableColumn id="2" name="Column2" dataDxfId="731"/>
    <tableColumn id="3" name="Column3" headerRowDxfId="730" dataDxfId="729"/>
    <tableColumn id="4" name="Column4" headerRowDxfId="728" dataDxfId="727"/>
    <tableColumn id="5" name="Column5" headerRowDxfId="726" dataDxfId="725"/>
    <tableColumn id="6" name="Column6" headerRowDxfId="724" dataDxfId="723"/>
    <tableColumn id="7" name="Column7" headerRowDxfId="722" dataDxfId="721"/>
    <tableColumn id="8" name="Column8" headerRowDxfId="720" dataDxfId="719"/>
    <tableColumn id="9" name="Column9" headerRowDxfId="718" dataDxfId="717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7:I21" headerRowCount="0" totalsRowShown="0" headerRowDxfId="716" tableBorderDxfId="715" totalsRowBorderDxfId="714">
  <tableColumns count="9">
    <tableColumn id="1" name="Column1" dataDxfId="713"/>
    <tableColumn id="2" name="Column2" dataDxfId="712"/>
    <tableColumn id="3" name="Column3" headerRowDxfId="711" dataDxfId="710"/>
    <tableColumn id="4" name="Column4" headerRowDxfId="709" dataDxfId="708"/>
    <tableColumn id="5" name="Column5" headerRowDxfId="707" dataDxfId="706"/>
    <tableColumn id="6" name="Column6" headerRowDxfId="705" dataDxfId="704"/>
    <tableColumn id="7" name="Column7" headerRowDxfId="703" dataDxfId="702"/>
    <tableColumn id="8" name="Column8" headerRowDxfId="701" dataDxfId="700"/>
    <tableColumn id="9" name="Column9" headerRowDxfId="699" dataDxfId="698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22:D22" headerRowCount="0" totalsRowShown="0" headerRowDxfId="697">
  <tableColumns count="4">
    <tableColumn id="1" name="Column1" dataDxfId="696"/>
    <tableColumn id="2" name="Column2" dataDxfId="695"/>
    <tableColumn id="3" name="Column3" headerRowDxfId="694" dataDxfId="693"/>
    <tableColumn id="4" name="Column4" headerRowDxfId="692" dataDxfId="69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36" t="s">
        <v>3103</v>
      </c>
      <c r="AJ2" s="36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33">
        <v>1</v>
      </c>
      <c r="Y27" s="33">
        <v>2</v>
      </c>
      <c r="Z27" s="33">
        <v>3</v>
      </c>
      <c r="AA27" s="33">
        <v>4</v>
      </c>
      <c r="AB27" s="33">
        <v>5</v>
      </c>
      <c r="AC27" s="33">
        <v>6</v>
      </c>
      <c r="AD27" s="33">
        <v>7</v>
      </c>
      <c r="AE27" s="33">
        <v>8</v>
      </c>
      <c r="AF27" s="33">
        <v>9</v>
      </c>
      <c r="AG27" s="33">
        <v>10</v>
      </c>
      <c r="AH27" s="33">
        <v>11</v>
      </c>
      <c r="AI27" s="33">
        <v>12</v>
      </c>
      <c r="AJ27" s="33">
        <v>13</v>
      </c>
      <c r="AK27" s="33">
        <v>14</v>
      </c>
      <c r="AL27" s="33">
        <v>15</v>
      </c>
      <c r="AM27" s="33">
        <v>16</v>
      </c>
      <c r="AN27" s="33">
        <v>17</v>
      </c>
      <c r="AO27" s="33">
        <v>18</v>
      </c>
      <c r="AP27" s="33">
        <v>19</v>
      </c>
      <c r="AQ27" s="33">
        <v>20</v>
      </c>
      <c r="AR27" s="35"/>
      <c r="AS27" t="s">
        <v>3101</v>
      </c>
      <c r="AT27" t="s">
        <v>3102</v>
      </c>
    </row>
    <row r="28" spans="1:46" x14ac:dyDescent="0.2">
      <c r="A28" s="34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34" t="s">
        <v>4</v>
      </c>
      <c r="AS28" s="24">
        <f>SUM(X28:AQ28)/W28</f>
        <v>0</v>
      </c>
    </row>
    <row r="29" spans="1:46" x14ac:dyDescent="0.2">
      <c r="A29" s="34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34" t="s">
        <v>541</v>
      </c>
      <c r="AS29" s="24">
        <f t="shared" ref="AS29:AS47" si="9">SUM(X29:AQ29)/W29</f>
        <v>0</v>
      </c>
    </row>
    <row r="30" spans="1:46" x14ac:dyDescent="0.2">
      <c r="A30" s="34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34" t="s">
        <v>2809</v>
      </c>
      <c r="AS30" s="24">
        <f t="shared" si="9"/>
        <v>1.9641759999999999</v>
      </c>
    </row>
    <row r="31" spans="1:46" x14ac:dyDescent="0.2">
      <c r="A31" s="34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34" t="s">
        <v>545</v>
      </c>
      <c r="AS31" s="24">
        <f t="shared" si="9"/>
        <v>0.80811676753292983</v>
      </c>
    </row>
    <row r="32" spans="1:46" x14ac:dyDescent="0.2">
      <c r="A32" s="34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34" t="s">
        <v>610</v>
      </c>
      <c r="AS32" s="24">
        <f t="shared" si="9"/>
        <v>11.100591715976332</v>
      </c>
    </row>
    <row r="33" spans="1:45" x14ac:dyDescent="0.2">
      <c r="A33" s="34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34" t="s">
        <v>633</v>
      </c>
      <c r="AS33" s="24">
        <f t="shared" si="9"/>
        <v>3.2965431070387337</v>
      </c>
    </row>
    <row r="34" spans="1:45" x14ac:dyDescent="0.2">
      <c r="A34" s="34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34" t="s">
        <v>743</v>
      </c>
      <c r="AS34" s="24">
        <f t="shared" si="9"/>
        <v>2.6927083333333335</v>
      </c>
    </row>
    <row r="35" spans="1:45" x14ac:dyDescent="0.2">
      <c r="A35" s="34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34" t="s">
        <v>949</v>
      </c>
      <c r="AS35" s="24">
        <f t="shared" si="9"/>
        <v>6.2020868442755201</v>
      </c>
    </row>
    <row r="36" spans="1:45" x14ac:dyDescent="0.2">
      <c r="A36" s="34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34" t="s">
        <v>775</v>
      </c>
      <c r="AS36" s="24">
        <f t="shared" si="9"/>
        <v>0</v>
      </c>
    </row>
    <row r="37" spans="1:45" x14ac:dyDescent="0.2">
      <c r="A37" s="34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34" t="s">
        <v>1322</v>
      </c>
      <c r="AS37" s="24">
        <f t="shared" si="9"/>
        <v>7.5878559999999995</v>
      </c>
    </row>
    <row r="38" spans="1:45" x14ac:dyDescent="0.2">
      <c r="A38" s="34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34" t="s">
        <v>1148</v>
      </c>
      <c r="AS38" s="24">
        <f t="shared" si="9"/>
        <v>1.3085032139577595</v>
      </c>
    </row>
    <row r="39" spans="1:45" x14ac:dyDescent="0.2">
      <c r="A39" s="34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34" t="s">
        <v>533</v>
      </c>
      <c r="AS39" s="24">
        <f t="shared" si="9"/>
        <v>0.24489795918367346</v>
      </c>
    </row>
    <row r="40" spans="1:45" x14ac:dyDescent="0.2">
      <c r="A40" s="34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34" t="s">
        <v>1607</v>
      </c>
      <c r="AS40" s="24">
        <f t="shared" si="9"/>
        <v>3.8096119855231043</v>
      </c>
    </row>
    <row r="41" spans="1:45" x14ac:dyDescent="0.2">
      <c r="A41" s="34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34" t="s">
        <v>1721</v>
      </c>
      <c r="AS41" s="24">
        <f t="shared" si="9"/>
        <v>9.8709027055150902E-2</v>
      </c>
    </row>
    <row r="42" spans="1:45" x14ac:dyDescent="0.2">
      <c r="A42" s="34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34" t="s">
        <v>1973</v>
      </c>
      <c r="AS42" s="24">
        <f t="shared" si="9"/>
        <v>4.5251028536773257</v>
      </c>
    </row>
    <row r="43" spans="1:45" x14ac:dyDescent="0.2">
      <c r="A43" s="34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34" t="s">
        <v>257</v>
      </c>
      <c r="AS43" s="24">
        <f t="shared" si="9"/>
        <v>3.3611111111111112</v>
      </c>
    </row>
    <row r="44" spans="1:45" x14ac:dyDescent="0.2">
      <c r="A44" s="34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34" t="s">
        <v>2523</v>
      </c>
      <c r="AS44" s="24">
        <f t="shared" si="9"/>
        <v>0</v>
      </c>
    </row>
    <row r="45" spans="1:45" x14ac:dyDescent="0.2">
      <c r="A45" s="34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34" t="s">
        <v>2246</v>
      </c>
      <c r="AS45" s="24">
        <f t="shared" si="9"/>
        <v>2.1504160000000003</v>
      </c>
    </row>
    <row r="46" spans="1:45" x14ac:dyDescent="0.2">
      <c r="A46" s="34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34" t="s">
        <v>2516</v>
      </c>
      <c r="AS46" s="24">
        <f t="shared" si="9"/>
        <v>0</v>
      </c>
    </row>
    <row r="47" spans="1:45" x14ac:dyDescent="0.2">
      <c r="A47" s="34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34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zoomScale="200" zoomScaleNormal="200" zoomScalePageLayoutView="200" workbookViewId="0">
      <selection activeCell="A3" sqref="A3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46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46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46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46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46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46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46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46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46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46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46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46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46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46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46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46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46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46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46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46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46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46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"/>
  <sheetViews>
    <sheetView tabSelected="1" topLeftCell="V1" zoomScale="90" zoomScaleNormal="90" zoomScalePageLayoutView="90" workbookViewId="0">
      <selection activeCell="AC35" sqref="AC35"/>
    </sheetView>
  </sheetViews>
  <sheetFormatPr baseColWidth="10" defaultRowHeight="16" x14ac:dyDescent="0.2"/>
  <cols>
    <col min="1" max="1" width="17.33203125" customWidth="1"/>
    <col min="3" max="24" width="10.83203125" style="61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52" customFormat="1" ht="24" x14ac:dyDescent="0.3">
      <c r="A1" s="161" t="s">
        <v>3108</v>
      </c>
      <c r="B1" s="161"/>
      <c r="C1" s="161"/>
      <c r="D1" s="161"/>
      <c r="E1" s="161"/>
      <c r="F1" s="161"/>
      <c r="G1" s="52" t="s">
        <v>3110</v>
      </c>
      <c r="H1" s="63" t="s">
        <v>2775</v>
      </c>
      <c r="I1" s="53"/>
      <c r="J1" s="53"/>
      <c r="K1" s="53" t="s">
        <v>3118</v>
      </c>
      <c r="L1" s="53">
        <v>1</v>
      </c>
      <c r="M1" s="53"/>
      <c r="N1" s="53"/>
      <c r="O1" s="53"/>
      <c r="P1" s="53"/>
      <c r="Q1" s="53" t="s">
        <v>3111</v>
      </c>
      <c r="R1" s="53">
        <f>GETPIVOTDATA("Record",MissingElementsPivot!$A$3,"Organization","LTER")</f>
        <v>250</v>
      </c>
      <c r="S1" s="68">
        <f>VLOOKUP("LTER",$A$3:$X$25,24,FALSE)</f>
        <v>1.8560000000000001</v>
      </c>
      <c r="T1" s="68">
        <f>VLOOKUP("LTER",$A$31:$X$53,24,FALSE)</f>
        <v>0.86905926150061841</v>
      </c>
      <c r="U1" s="53">
        <f>LTER_STD*LTER_STD/LTER_Count</f>
        <v>3.0210560000000011E-3</v>
      </c>
      <c r="V1" s="53"/>
      <c r="W1" s="53"/>
      <c r="X1" s="53"/>
      <c r="AC1" s="162" t="s">
        <v>3112</v>
      </c>
      <c r="AD1" s="162"/>
      <c r="AE1" s="162"/>
      <c r="AF1" s="162"/>
      <c r="AG1" s="162"/>
      <c r="AH1" s="162"/>
      <c r="AI1" s="162"/>
    </row>
    <row r="2" spans="1:35" x14ac:dyDescent="0.2">
      <c r="B2" s="54">
        <v>0</v>
      </c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 t="s">
        <v>3105</v>
      </c>
      <c r="X2" s="54" t="s">
        <v>3107</v>
      </c>
      <c r="Y2" s="47" t="s">
        <v>3102</v>
      </c>
      <c r="AB2" t="s">
        <v>3116</v>
      </c>
      <c r="AC2" s="70" t="s">
        <v>2775</v>
      </c>
      <c r="AD2" s="70" t="s">
        <v>2776</v>
      </c>
      <c r="AE2" s="70" t="s">
        <v>2778</v>
      </c>
      <c r="AF2" s="70" t="s">
        <v>2777</v>
      </c>
      <c r="AG2" s="70" t="s">
        <v>2779</v>
      </c>
      <c r="AH2" s="70" t="s">
        <v>3090</v>
      </c>
      <c r="AI2" s="70" t="s">
        <v>3091</v>
      </c>
    </row>
    <row r="3" spans="1:35" x14ac:dyDescent="0.2">
      <c r="A3" s="49" t="s">
        <v>1322</v>
      </c>
      <c r="B3" s="75">
        <f>IF(ISERR(GETPIVOTDATA("Record",MissingElementsPivot!$A$3,"Organization",$A3,$H$1,B$2)*B$2),0,GETPIVOTDATA("Record",MissingElementsPivot!$A$3,"Organization",$A3,$H$1,B$2)*B$2)</f>
        <v>0</v>
      </c>
      <c r="C3" s="75">
        <f>IF(ISERR(GETPIVOTDATA("Record",MissingElementsPivot!$A$3,"Organization",$A3,$H$1,C$2)*C$2),0,GETPIVOTDATA("Record",MissingElementsPivot!$A$3,"Organization",$A3,$H$1,C$2)*C$2)</f>
        <v>13</v>
      </c>
      <c r="D3" s="75">
        <f>IF(ISERR(GETPIVOTDATA("Record",MissingElementsPivot!$A$3,"Organization",$A3,$H$1,D$2)*D$2),0,GETPIVOTDATA("Record",MissingElementsPivot!$A$3,"Organization",$A3,$H$1,D$2)*D$2)</f>
        <v>352</v>
      </c>
      <c r="E3" s="75">
        <f>IF(ISERR(GETPIVOTDATA("Record",MissingElementsPivot!$A$3,"Organization",$A3,$H$1,E$2)*E$2),0,GETPIVOTDATA("Record",MissingElementsPivot!$A$3,"Organization",$A3,$H$1,E$2)*E$2)</f>
        <v>63</v>
      </c>
      <c r="F3" s="75">
        <f>IF(ISERR(GETPIVOTDATA("Record",MissingElementsPivot!$A$3,"Organization",$A3,$H$1,F$2)*F$2),0,GETPIVOTDATA("Record",MissingElementsPivot!$A$3,"Organization",$A3,$H$1,F$2)*F$2)</f>
        <v>36</v>
      </c>
      <c r="G3" s="75">
        <f>IF(ISERR(GETPIVOTDATA("Record",MissingElementsPivot!$A$3,"Organization",$A3,$H$1,G$2)*G$2),0,GETPIVOTDATA("Record",MissingElementsPivot!$A$3,"Organization",$A3,$H$1,G$2)*G$2)</f>
        <v>0</v>
      </c>
      <c r="H3" s="75">
        <f>IF(ISERR(GETPIVOTDATA("Record",MissingElementsPivot!$A$3,"Organization",$A3,$H$1,H$2)*H$2),0,GETPIVOTDATA("Record",MissingElementsPivot!$A$3,"Organization",$A3,$H$1,H$2)*H$2)</f>
        <v>0</v>
      </c>
      <c r="I3" s="75">
        <f>IF(ISERR(GETPIVOTDATA("Record",MissingElementsPivot!$A$3,"Organization",$A3,$H$1,I$2)*I$2),0,GETPIVOTDATA("Record",MissingElementsPivot!$A$3,"Organization",$A3,$H$1,I$2)*I$2)</f>
        <v>0</v>
      </c>
      <c r="J3" s="75">
        <f>IF(ISERR(GETPIVOTDATA("Record",MissingElementsPivot!$A$3,"Organization",$A3,$H$1,J$2)*J$2),0,GETPIVOTDATA("Record",MissingElementsPivot!$A$3,"Organization",$A3,$H$1,J$2)*J$2)</f>
        <v>0</v>
      </c>
      <c r="K3" s="75">
        <f>IF(ISERR(GETPIVOTDATA("Record",MissingElementsPivot!$A$3,"Organization",$A3,$H$1,K$2)*K$2),0,GETPIVOTDATA("Record",MissingElementsPivot!$A$3,"Organization",$A3,$H$1,K$2)*K$2)</f>
        <v>0</v>
      </c>
      <c r="L3" s="75">
        <f>IF(ISERR(GETPIVOTDATA("Record",MissingElementsPivot!$A$3,"Organization",$A3,$H$1,L$2)*L$2),0,GETPIVOTDATA("Record",MissingElementsPivot!$A$3,"Organization",$A3,$H$1,L$2)*L$2)</f>
        <v>0</v>
      </c>
      <c r="M3" s="75">
        <f>IF(ISERR(GETPIVOTDATA("Record",MissingElementsPivot!$A$3,"Organization",$A3,$H$1,M$2)*M$2),0,GETPIVOTDATA("Record",MissingElementsPivot!$A$3,"Organization",$A3,$H$1,M$2)*M$2)</f>
        <v>0</v>
      </c>
      <c r="N3" s="75">
        <f>IF(ISERR(GETPIVOTDATA("Record",MissingElementsPivot!$A$3,"Organization",$A3,$H$1,N$2)*N$2),0,GETPIVOTDATA("Record",MissingElementsPivot!$A$3,"Organization",$A3,$H$1,N$2)*N$2)</f>
        <v>0</v>
      </c>
      <c r="O3" s="75">
        <f>IF(ISERR(GETPIVOTDATA("Record",MissingElementsPivot!$A$3,"Organization",$A3,$H$1,O$2)*O$2),0,GETPIVOTDATA("Record",MissingElementsPivot!$A$3,"Organization",$A3,$H$1,O$2)*O$2)</f>
        <v>0</v>
      </c>
      <c r="P3" s="75">
        <f>IF(ISERR(GETPIVOTDATA("Record",MissingElementsPivot!$A$3,"Organization",$A3,$H$1,P$2)*P$2),0,GETPIVOTDATA("Record",MissingElementsPivot!$A$3,"Organization",$A3,$H$1,P$2)*P$2)</f>
        <v>0</v>
      </c>
      <c r="Q3" s="75">
        <f>IF(ISERR(GETPIVOTDATA("Record",MissingElementsPivot!$A$3,"Organization",$A3,$H$1,Q$2)*Q$2),0,GETPIVOTDATA("Record",MissingElementsPivot!$A$3,"Organization",$A3,$H$1,Q$2)*Q$2)</f>
        <v>0</v>
      </c>
      <c r="R3" s="75">
        <f>IF(ISERR(GETPIVOTDATA("Record",MissingElementsPivot!$A$3,"Organization",$A3,$H$1,R$2)*R$2),0,GETPIVOTDATA("Record",MissingElementsPivot!$A$3,"Organization",$A3,$H$1,R$2)*R$2)</f>
        <v>0</v>
      </c>
      <c r="S3" s="75">
        <f>IF(ISERR(GETPIVOTDATA("Record",MissingElementsPivot!$A$3,"Organization",$A3,$H$1,S$2)*S$2),0,GETPIVOTDATA("Record",MissingElementsPivot!$A$3,"Organization",$A3,$H$1,S$2)*S$2)</f>
        <v>0</v>
      </c>
      <c r="T3" s="75">
        <f>IF(ISERR(GETPIVOTDATA("Record",MissingElementsPivot!$A$3,"Organization",$A3,$H$1,T$2)*T$2),0,GETPIVOTDATA("Record",MissingElementsPivot!$A$3,"Organization",$A3,$H$1,T$2)*T$2)</f>
        <v>0</v>
      </c>
      <c r="U3" s="75">
        <f>IF(ISERR(GETPIVOTDATA("Record",MissingElementsPivot!$A$3,"Organization",$A3,$H$1,U$2)*U$2),0,GETPIVOTDATA("Record",MissingElementsPivot!$A$3,"Organization",$A3,$H$1,U$2)*U$2)</f>
        <v>0</v>
      </c>
      <c r="V3" s="75">
        <f>IF(ISERR(GETPIVOTDATA("Record",MissingElementsPivot!$A$3,"Organization",$A3,$H$1,V$2)*V$2),0,GETPIVOTDATA("Record",MissingElementsPivot!$A$3,"Organization",$A3,$H$1,V$2)*V$2)</f>
        <v>0</v>
      </c>
      <c r="W3" s="75">
        <f>GETPIVOTDATA("Record",MissingElementsPivot!$A$3,"Organization",A3)</f>
        <v>250</v>
      </c>
      <c r="X3" s="57">
        <f>SUM(B3:V3)/W3</f>
        <v>1.8560000000000001</v>
      </c>
      <c r="Y3" s="57">
        <f t="shared" ref="Y3:Y25" si="0">(X3-LTER_Mean)/(SQRT(((VLOOKUP(A3,$A$31:$X$53,24,FALSE)^2)/W3)+LTER_STD_Count))</f>
        <v>0</v>
      </c>
      <c r="AA3" s="73" t="s">
        <v>1322</v>
      </c>
      <c r="AB3" s="73">
        <v>250</v>
      </c>
      <c r="AC3" s="57">
        <v>0</v>
      </c>
      <c r="AD3" s="87">
        <v>0</v>
      </c>
      <c r="AE3" s="57">
        <v>0</v>
      </c>
      <c r="AF3" s="57">
        <v>0</v>
      </c>
      <c r="AG3" s="57">
        <v>0</v>
      </c>
      <c r="AH3" s="87">
        <v>0</v>
      </c>
      <c r="AI3" s="57">
        <v>0</v>
      </c>
    </row>
    <row r="4" spans="1:35" x14ac:dyDescent="0.2">
      <c r="A4" s="50" t="s">
        <v>2523</v>
      </c>
      <c r="B4" s="55">
        <f>IF(ISERR(GETPIVOTDATA("Record",MissingElementsPivot!$A$3,"Organization",$A4,$H$1,B$2)*B$2),0,GETPIVOTDATA("Record",MissingElementsPivot!$A$3,"Organization",$A4,$H$1,B$2)*B$2)</f>
        <v>0</v>
      </c>
      <c r="C4" s="55">
        <f>IF(ISERR(GETPIVOTDATA("Record",MissingElementsPivot!$A$3,"Organization",$A4,$H$1,C$2)*C$2),0,GETPIVOTDATA("Record",MissingElementsPivot!$A$3,"Organization",$A4,$H$1,C$2)*C$2)</f>
        <v>0</v>
      </c>
      <c r="D4" s="55">
        <f>IF(ISERR(GETPIVOTDATA("Record",MissingElementsPivot!$A$3,"Organization",$A4,$H$1,D$2)*D$2),0,GETPIVOTDATA("Record",MissingElementsPivot!$A$3,"Organization",$A4,$H$1,D$2)*D$2)</f>
        <v>0</v>
      </c>
      <c r="E4" s="55">
        <f>IF(ISERR(GETPIVOTDATA("Record",MissingElementsPivot!$A$3,"Organization",$A4,$H$1,E$2)*E$2),0,GETPIVOTDATA("Record",MissingElementsPivot!$A$3,"Organization",$A4,$H$1,E$2)*E$2)</f>
        <v>750</v>
      </c>
      <c r="F4" s="55">
        <f>IF(ISERR(GETPIVOTDATA("Record",MissingElementsPivot!$A$3,"Organization",$A4,$H$1,F$2)*F$2),0,GETPIVOTDATA("Record",MissingElementsPivot!$A$3,"Organization",$A4,$H$1,F$2)*F$2)</f>
        <v>0</v>
      </c>
      <c r="G4" s="55">
        <f>IF(ISERR(GETPIVOTDATA("Record",MissingElementsPivot!$A$3,"Organization",$A4,$H$1,G$2)*G$2),0,GETPIVOTDATA("Record",MissingElementsPivot!$A$3,"Organization",$A4,$H$1,G$2)*G$2)</f>
        <v>0</v>
      </c>
      <c r="H4" s="55">
        <f>IF(ISERR(GETPIVOTDATA("Record",MissingElementsPivot!$A$3,"Organization",$A4,$H$1,H$2)*H$2),0,GETPIVOTDATA("Record",MissingElementsPivot!$A$3,"Organization",$A4,$H$1,H$2)*H$2)</f>
        <v>0</v>
      </c>
      <c r="I4" s="55">
        <f>IF(ISERR(GETPIVOTDATA("Record",MissingElementsPivot!$A$3,"Organization",$A4,$H$1,I$2)*I$2),0,GETPIVOTDATA("Record",MissingElementsPivot!$A$3,"Organization",$A4,$H$1,I$2)*I$2)</f>
        <v>0</v>
      </c>
      <c r="J4" s="55">
        <f>IF(ISERR(GETPIVOTDATA("Record",MissingElementsPivot!$A$3,"Organization",$A4,$H$1,J$2)*J$2),0,GETPIVOTDATA("Record",MissingElementsPivot!$A$3,"Organization",$A4,$H$1,J$2)*J$2)</f>
        <v>0</v>
      </c>
      <c r="K4" s="55">
        <f>IF(ISERR(GETPIVOTDATA("Record",MissingElementsPivot!$A$3,"Organization",$A4,$H$1,K$2)*K$2),0,GETPIVOTDATA("Record",MissingElementsPivot!$A$3,"Organization",$A4,$H$1,K$2)*K$2)</f>
        <v>0</v>
      </c>
      <c r="L4" s="55">
        <f>IF(ISERR(GETPIVOTDATA("Record",MissingElementsPivot!$A$3,"Organization",$A4,$H$1,L$2)*L$2),0,GETPIVOTDATA("Record",MissingElementsPivot!$A$3,"Organization",$A4,$H$1,L$2)*L$2)</f>
        <v>0</v>
      </c>
      <c r="M4" s="55">
        <f>IF(ISERR(GETPIVOTDATA("Record",MissingElementsPivot!$A$3,"Organization",$A4,$H$1,M$2)*M$2),0,GETPIVOTDATA("Record",MissingElementsPivot!$A$3,"Organization",$A4,$H$1,M$2)*M$2)</f>
        <v>0</v>
      </c>
      <c r="N4" s="55">
        <f>IF(ISERR(GETPIVOTDATA("Record",MissingElementsPivot!$A$3,"Organization",$A4,$H$1,N$2)*N$2),0,GETPIVOTDATA("Record",MissingElementsPivot!$A$3,"Organization",$A4,$H$1,N$2)*N$2)</f>
        <v>0</v>
      </c>
      <c r="O4" s="55">
        <f>IF(ISERR(GETPIVOTDATA("Record",MissingElementsPivot!$A$3,"Organization",$A4,$H$1,O$2)*O$2),0,GETPIVOTDATA("Record",MissingElementsPivot!$A$3,"Organization",$A4,$H$1,O$2)*O$2)</f>
        <v>0</v>
      </c>
      <c r="P4" s="55">
        <f>IF(ISERR(GETPIVOTDATA("Record",MissingElementsPivot!$A$3,"Organization",$A4,$H$1,P$2)*P$2),0,GETPIVOTDATA("Record",MissingElementsPivot!$A$3,"Organization",$A4,$H$1,P$2)*P$2)</f>
        <v>0</v>
      </c>
      <c r="Q4" s="55">
        <f>IF(ISERR(GETPIVOTDATA("Record",MissingElementsPivot!$A$3,"Organization",$A4,$H$1,Q$2)*Q$2),0,GETPIVOTDATA("Record",MissingElementsPivot!$A$3,"Organization",$A4,$H$1,Q$2)*Q$2)</f>
        <v>0</v>
      </c>
      <c r="R4" s="55">
        <f>IF(ISERR(GETPIVOTDATA("Record",MissingElementsPivot!$A$3,"Organization",$A4,$H$1,R$2)*R$2),0,GETPIVOTDATA("Record",MissingElementsPivot!$A$3,"Organization",$A4,$H$1,R$2)*R$2)</f>
        <v>0</v>
      </c>
      <c r="S4" s="55">
        <f>IF(ISERR(GETPIVOTDATA("Record",MissingElementsPivot!$A$3,"Organization",$A4,$H$1,S$2)*S$2),0,GETPIVOTDATA("Record",MissingElementsPivot!$A$3,"Organization",$A4,$H$1,S$2)*S$2)</f>
        <v>0</v>
      </c>
      <c r="T4" s="55">
        <f>IF(ISERR(GETPIVOTDATA("Record",MissingElementsPivot!$A$3,"Organization",$A4,$H$1,T$2)*T$2),0,GETPIVOTDATA("Record",MissingElementsPivot!$A$3,"Organization",$A4,$H$1,T$2)*T$2)</f>
        <v>0</v>
      </c>
      <c r="U4" s="55">
        <f>IF(ISERR(GETPIVOTDATA("Record",MissingElementsPivot!$A$3,"Organization",$A4,$H$1,U$2)*U$2),0,GETPIVOTDATA("Record",MissingElementsPivot!$A$3,"Organization",$A4,$H$1,U$2)*U$2)</f>
        <v>0</v>
      </c>
      <c r="V4" s="55">
        <f>IF(ISERR(GETPIVOTDATA("Record",MissingElementsPivot!$A$3,"Organization",$A4,$H$1,V$2)*V$2),0,GETPIVOTDATA("Record",MissingElementsPivot!$A$3,"Organization",$A4,$H$1,V$2)*V$2)</f>
        <v>0</v>
      </c>
      <c r="W4" s="55">
        <f>GETPIVOTDATA("Record",MissingElementsPivot!$A$3,"Organization",A4)</f>
        <v>250</v>
      </c>
      <c r="X4" s="64">
        <f t="shared" ref="X4:X25" si="1">SUM(B4:V4)/W4</f>
        <v>3</v>
      </c>
      <c r="Y4" s="64">
        <f t="shared" si="0"/>
        <v>20.813572810822933</v>
      </c>
      <c r="AA4" s="72" t="s">
        <v>2523</v>
      </c>
      <c r="AB4" s="72">
        <v>250</v>
      </c>
      <c r="AC4" s="64">
        <v>23.94954375710099</v>
      </c>
      <c r="AD4" s="24">
        <v>-11.17775990825899</v>
      </c>
      <c r="AE4" s="64">
        <v>72.267268675347879</v>
      </c>
      <c r="AF4" s="64">
        <v>1.5174706818022998</v>
      </c>
      <c r="AG4" s="64">
        <v>26.552651203095184</v>
      </c>
      <c r="AH4" s="88">
        <v>17.288823142492966</v>
      </c>
      <c r="AI4" s="64">
        <v>17.288823142492966</v>
      </c>
    </row>
    <row r="5" spans="1:35" x14ac:dyDescent="0.2">
      <c r="A5" s="50" t="s">
        <v>2246</v>
      </c>
      <c r="B5" s="55">
        <f>IF(ISERR(GETPIVOTDATA("Record",MissingElementsPivot!$A$3,"Organization",$A5,$H$1,B$2)*B$2),0,GETPIVOTDATA("Record",MissingElementsPivot!$A$3,"Organization",$A5,$H$1,B$2)*B$2)</f>
        <v>0</v>
      </c>
      <c r="C5" s="55">
        <f>IF(ISERR(GETPIVOTDATA("Record",MissingElementsPivot!$A$3,"Organization",$A5,$H$1,C$2)*C$2),0,GETPIVOTDATA("Record",MissingElementsPivot!$A$3,"Organization",$A5,$H$1,C$2)*C$2)</f>
        <v>0</v>
      </c>
      <c r="D5" s="55">
        <f>IF(ISERR(GETPIVOTDATA("Record",MissingElementsPivot!$A$3,"Organization",$A5,$H$1,D$2)*D$2),0,GETPIVOTDATA("Record",MissingElementsPivot!$A$3,"Organization",$A5,$H$1,D$2)*D$2)</f>
        <v>0</v>
      </c>
      <c r="E5" s="55">
        <f>IF(ISERR(GETPIVOTDATA("Record",MissingElementsPivot!$A$3,"Organization",$A5,$H$1,E$2)*E$2),0,GETPIVOTDATA("Record",MissingElementsPivot!$A$3,"Organization",$A5,$H$1,E$2)*E$2)</f>
        <v>0</v>
      </c>
      <c r="F5" s="55">
        <f>IF(ISERR(GETPIVOTDATA("Record",MissingElementsPivot!$A$3,"Organization",$A5,$H$1,F$2)*F$2),0,GETPIVOTDATA("Record",MissingElementsPivot!$A$3,"Organization",$A5,$H$1,F$2)*F$2)</f>
        <v>300</v>
      </c>
      <c r="G5" s="55">
        <f>IF(ISERR(GETPIVOTDATA("Record",MissingElementsPivot!$A$3,"Organization",$A5,$H$1,G$2)*G$2),0,GETPIVOTDATA("Record",MissingElementsPivot!$A$3,"Organization",$A5,$H$1,G$2)*G$2)</f>
        <v>855</v>
      </c>
      <c r="H5" s="55">
        <f>IF(ISERR(GETPIVOTDATA("Record",MissingElementsPivot!$A$3,"Organization",$A5,$H$1,H$2)*H$2),0,GETPIVOTDATA("Record",MissingElementsPivot!$A$3,"Organization",$A5,$H$1,H$2)*H$2)</f>
        <v>24</v>
      </c>
      <c r="I5" s="55">
        <f>IF(ISERR(GETPIVOTDATA("Record",MissingElementsPivot!$A$3,"Organization",$A5,$H$1,I$2)*I$2),0,GETPIVOTDATA("Record",MissingElementsPivot!$A$3,"Organization",$A5,$H$1,I$2)*I$2)</f>
        <v>0</v>
      </c>
      <c r="J5" s="55">
        <f>IF(ISERR(GETPIVOTDATA("Record",MissingElementsPivot!$A$3,"Organization",$A5,$H$1,J$2)*J$2),0,GETPIVOTDATA("Record",MissingElementsPivot!$A$3,"Organization",$A5,$H$1,J$2)*J$2)</f>
        <v>0</v>
      </c>
      <c r="K5" s="55">
        <f>IF(ISERR(GETPIVOTDATA("Record",MissingElementsPivot!$A$3,"Organization",$A5,$H$1,K$2)*K$2),0,GETPIVOTDATA("Record",MissingElementsPivot!$A$3,"Organization",$A5,$H$1,K$2)*K$2)</f>
        <v>0</v>
      </c>
      <c r="L5" s="55">
        <f>IF(ISERR(GETPIVOTDATA("Record",MissingElementsPivot!$A$3,"Organization",$A5,$H$1,L$2)*L$2),0,GETPIVOTDATA("Record",MissingElementsPivot!$A$3,"Organization",$A5,$H$1,L$2)*L$2)</f>
        <v>0</v>
      </c>
      <c r="M5" s="55">
        <f>IF(ISERR(GETPIVOTDATA("Record",MissingElementsPivot!$A$3,"Organization",$A5,$H$1,M$2)*M$2),0,GETPIVOTDATA("Record",MissingElementsPivot!$A$3,"Organization",$A5,$H$1,M$2)*M$2)</f>
        <v>0</v>
      </c>
      <c r="N5" s="55">
        <f>IF(ISERR(GETPIVOTDATA("Record",MissingElementsPivot!$A$3,"Organization",$A5,$H$1,N$2)*N$2),0,GETPIVOTDATA("Record",MissingElementsPivot!$A$3,"Organization",$A5,$H$1,N$2)*N$2)</f>
        <v>0</v>
      </c>
      <c r="O5" s="55">
        <f>IF(ISERR(GETPIVOTDATA("Record",MissingElementsPivot!$A$3,"Organization",$A5,$H$1,O$2)*O$2),0,GETPIVOTDATA("Record",MissingElementsPivot!$A$3,"Organization",$A5,$H$1,O$2)*O$2)</f>
        <v>0</v>
      </c>
      <c r="P5" s="55">
        <f>IF(ISERR(GETPIVOTDATA("Record",MissingElementsPivot!$A$3,"Organization",$A5,$H$1,P$2)*P$2),0,GETPIVOTDATA("Record",MissingElementsPivot!$A$3,"Organization",$A5,$H$1,P$2)*P$2)</f>
        <v>0</v>
      </c>
      <c r="Q5" s="55">
        <f>IF(ISERR(GETPIVOTDATA("Record",MissingElementsPivot!$A$3,"Organization",$A5,$H$1,Q$2)*Q$2),0,GETPIVOTDATA("Record",MissingElementsPivot!$A$3,"Organization",$A5,$H$1,Q$2)*Q$2)</f>
        <v>0</v>
      </c>
      <c r="R5" s="55">
        <f>IF(ISERR(GETPIVOTDATA("Record",MissingElementsPivot!$A$3,"Organization",$A5,$H$1,R$2)*R$2),0,GETPIVOTDATA("Record",MissingElementsPivot!$A$3,"Organization",$A5,$H$1,R$2)*R$2)</f>
        <v>0</v>
      </c>
      <c r="S5" s="55">
        <f>IF(ISERR(GETPIVOTDATA("Record",MissingElementsPivot!$A$3,"Organization",$A5,$H$1,S$2)*S$2),0,GETPIVOTDATA("Record",MissingElementsPivot!$A$3,"Organization",$A5,$H$1,S$2)*S$2)</f>
        <v>0</v>
      </c>
      <c r="T5" s="55">
        <f>IF(ISERR(GETPIVOTDATA("Record",MissingElementsPivot!$A$3,"Organization",$A5,$H$1,T$2)*T$2),0,GETPIVOTDATA("Record",MissingElementsPivot!$A$3,"Organization",$A5,$H$1,T$2)*T$2)</f>
        <v>0</v>
      </c>
      <c r="U5" s="55">
        <f>IF(ISERR(GETPIVOTDATA("Record",MissingElementsPivot!$A$3,"Organization",$A5,$H$1,U$2)*U$2),0,GETPIVOTDATA("Record",MissingElementsPivot!$A$3,"Organization",$A5,$H$1,U$2)*U$2)</f>
        <v>0</v>
      </c>
      <c r="V5" s="55">
        <f>IF(ISERR(GETPIVOTDATA("Record",MissingElementsPivot!$A$3,"Organization",$A5,$H$1,V$2)*V$2),0,GETPIVOTDATA("Record",MissingElementsPivot!$A$3,"Organization",$A5,$H$1,V$2)*V$2)</f>
        <v>0</v>
      </c>
      <c r="W5" s="55">
        <f>GETPIVOTDATA("Record",MissingElementsPivot!$A$3,"Organization",A5)</f>
        <v>250</v>
      </c>
      <c r="X5" s="64">
        <f t="shared" si="1"/>
        <v>4.7160000000000002</v>
      </c>
      <c r="Y5" s="64">
        <f t="shared" si="0"/>
        <v>45.434433978343307</v>
      </c>
      <c r="AA5" s="72" t="s">
        <v>2246</v>
      </c>
      <c r="AB5" s="72">
        <v>250</v>
      </c>
      <c r="AC5" s="64">
        <v>57.162947186487216</v>
      </c>
      <c r="AD5" s="88">
        <v>4.5194282344706682</v>
      </c>
      <c r="AE5" s="64">
        <v>16.166927187019489</v>
      </c>
      <c r="AF5" s="64">
        <v>-1.1353088165957212</v>
      </c>
      <c r="AG5" s="64">
        <v>-9.5072922699508613</v>
      </c>
      <c r="AH5" s="88">
        <v>16.132516317926068</v>
      </c>
      <c r="AI5" s="64">
        <v>16.132516317926068</v>
      </c>
    </row>
    <row r="6" spans="1:35" x14ac:dyDescent="0.2">
      <c r="A6" s="50" t="s">
        <v>1721</v>
      </c>
      <c r="B6" s="55">
        <f>IF(ISERR(GETPIVOTDATA("Record",MissingElementsPivot!$A$3,"Organization",$A6,$H$1,B$2)*B$2),0,GETPIVOTDATA("Record",MissingElementsPivot!$A$3,"Organization",$A6,$H$1,B$2)*B$2)</f>
        <v>0</v>
      </c>
      <c r="C6" s="55">
        <f>IF(ISERR(GETPIVOTDATA("Record",MissingElementsPivot!$A$3,"Organization",$A6,$H$1,C$2)*C$2),0,GETPIVOTDATA("Record",MissingElementsPivot!$A$3,"Organization",$A6,$H$1,C$2)*C$2)</f>
        <v>0</v>
      </c>
      <c r="D6" s="55">
        <f>IF(ISERR(GETPIVOTDATA("Record",MissingElementsPivot!$A$3,"Organization",$A6,$H$1,D$2)*D$2),0,GETPIVOTDATA("Record",MissingElementsPivot!$A$3,"Organization",$A6,$H$1,D$2)*D$2)</f>
        <v>0</v>
      </c>
      <c r="E6" s="55">
        <f>IF(ISERR(GETPIVOTDATA("Record",MissingElementsPivot!$A$3,"Organization",$A6,$H$1,E$2)*E$2),0,GETPIVOTDATA("Record",MissingElementsPivot!$A$3,"Organization",$A6,$H$1,E$2)*E$2)</f>
        <v>669</v>
      </c>
      <c r="F6" s="55">
        <f>IF(ISERR(GETPIVOTDATA("Record",MissingElementsPivot!$A$3,"Organization",$A6,$H$1,F$2)*F$2),0,GETPIVOTDATA("Record",MissingElementsPivot!$A$3,"Organization",$A6,$H$1,F$2)*F$2)</f>
        <v>96</v>
      </c>
      <c r="G6" s="55">
        <f>IF(ISERR(GETPIVOTDATA("Record",MissingElementsPivot!$A$3,"Organization",$A6,$H$1,G$2)*G$2),0,GETPIVOTDATA("Record",MissingElementsPivot!$A$3,"Organization",$A6,$H$1,G$2)*G$2)</f>
        <v>5</v>
      </c>
      <c r="H6" s="55">
        <f>IF(ISERR(GETPIVOTDATA("Record",MissingElementsPivot!$A$3,"Organization",$A6,$H$1,H$2)*H$2),0,GETPIVOTDATA("Record",MissingElementsPivot!$A$3,"Organization",$A6,$H$1,H$2)*H$2)</f>
        <v>0</v>
      </c>
      <c r="I6" s="55">
        <f>IF(ISERR(GETPIVOTDATA("Record",MissingElementsPivot!$A$3,"Organization",$A6,$H$1,I$2)*I$2),0,GETPIVOTDATA("Record",MissingElementsPivot!$A$3,"Organization",$A6,$H$1,I$2)*I$2)</f>
        <v>0</v>
      </c>
      <c r="J6" s="55">
        <f>IF(ISERR(GETPIVOTDATA("Record",MissingElementsPivot!$A$3,"Organization",$A6,$H$1,J$2)*J$2),0,GETPIVOTDATA("Record",MissingElementsPivot!$A$3,"Organization",$A6,$H$1,J$2)*J$2)</f>
        <v>0</v>
      </c>
      <c r="K6" s="55">
        <f>IF(ISERR(GETPIVOTDATA("Record",MissingElementsPivot!$A$3,"Organization",$A6,$H$1,K$2)*K$2),0,GETPIVOTDATA("Record",MissingElementsPivot!$A$3,"Organization",$A6,$H$1,K$2)*K$2)</f>
        <v>0</v>
      </c>
      <c r="L6" s="55">
        <f>IF(ISERR(GETPIVOTDATA("Record",MissingElementsPivot!$A$3,"Organization",$A6,$H$1,L$2)*L$2),0,GETPIVOTDATA("Record",MissingElementsPivot!$A$3,"Organization",$A6,$H$1,L$2)*L$2)</f>
        <v>0</v>
      </c>
      <c r="M6" s="55">
        <f>IF(ISERR(GETPIVOTDATA("Record",MissingElementsPivot!$A$3,"Organization",$A6,$H$1,M$2)*M$2),0,GETPIVOTDATA("Record",MissingElementsPivot!$A$3,"Organization",$A6,$H$1,M$2)*M$2)</f>
        <v>0</v>
      </c>
      <c r="N6" s="55">
        <f>IF(ISERR(GETPIVOTDATA("Record",MissingElementsPivot!$A$3,"Organization",$A6,$H$1,N$2)*N$2),0,GETPIVOTDATA("Record",MissingElementsPivot!$A$3,"Organization",$A6,$H$1,N$2)*N$2)</f>
        <v>0</v>
      </c>
      <c r="O6" s="55">
        <f>IF(ISERR(GETPIVOTDATA("Record",MissingElementsPivot!$A$3,"Organization",$A6,$H$1,O$2)*O$2),0,GETPIVOTDATA("Record",MissingElementsPivot!$A$3,"Organization",$A6,$H$1,O$2)*O$2)</f>
        <v>0</v>
      </c>
      <c r="P6" s="55">
        <f>IF(ISERR(GETPIVOTDATA("Record",MissingElementsPivot!$A$3,"Organization",$A6,$H$1,P$2)*P$2),0,GETPIVOTDATA("Record",MissingElementsPivot!$A$3,"Organization",$A6,$H$1,P$2)*P$2)</f>
        <v>0</v>
      </c>
      <c r="Q6" s="55">
        <f>IF(ISERR(GETPIVOTDATA("Record",MissingElementsPivot!$A$3,"Organization",$A6,$H$1,Q$2)*Q$2),0,GETPIVOTDATA("Record",MissingElementsPivot!$A$3,"Organization",$A6,$H$1,Q$2)*Q$2)</f>
        <v>0</v>
      </c>
      <c r="R6" s="55">
        <f>IF(ISERR(GETPIVOTDATA("Record",MissingElementsPivot!$A$3,"Organization",$A6,$H$1,R$2)*R$2),0,GETPIVOTDATA("Record",MissingElementsPivot!$A$3,"Organization",$A6,$H$1,R$2)*R$2)</f>
        <v>0</v>
      </c>
      <c r="S6" s="55">
        <f>IF(ISERR(GETPIVOTDATA("Record",MissingElementsPivot!$A$3,"Organization",$A6,$H$1,S$2)*S$2),0,GETPIVOTDATA("Record",MissingElementsPivot!$A$3,"Organization",$A6,$H$1,S$2)*S$2)</f>
        <v>0</v>
      </c>
      <c r="T6" s="55">
        <f>IF(ISERR(GETPIVOTDATA("Record",MissingElementsPivot!$A$3,"Organization",$A6,$H$1,T$2)*T$2),0,GETPIVOTDATA("Record",MissingElementsPivot!$A$3,"Organization",$A6,$H$1,T$2)*T$2)</f>
        <v>0</v>
      </c>
      <c r="U6" s="55">
        <f>IF(ISERR(GETPIVOTDATA("Record",MissingElementsPivot!$A$3,"Organization",$A6,$H$1,U$2)*U$2),0,GETPIVOTDATA("Record",MissingElementsPivot!$A$3,"Organization",$A6,$H$1,U$2)*U$2)</f>
        <v>0</v>
      </c>
      <c r="V6" s="55">
        <f>IF(ISERR(GETPIVOTDATA("Record",MissingElementsPivot!$A$3,"Organization",$A6,$H$1,V$2)*V$2),0,GETPIVOTDATA("Record",MissingElementsPivot!$A$3,"Organization",$A6,$H$1,V$2)*V$2)</f>
        <v>0</v>
      </c>
      <c r="W6" s="55">
        <f>GETPIVOTDATA("Record",MissingElementsPivot!$A$3,"Organization",A6)</f>
        <v>248</v>
      </c>
      <c r="X6" s="64">
        <f t="shared" si="1"/>
        <v>3.1048387096774195</v>
      </c>
      <c r="Y6" s="64">
        <f t="shared" si="0"/>
        <v>21.31735085073198</v>
      </c>
      <c r="AA6" s="72" t="s">
        <v>1721</v>
      </c>
      <c r="AB6" s="72">
        <v>248</v>
      </c>
      <c r="AC6" s="64">
        <v>25.907653703188998</v>
      </c>
      <c r="AD6" s="88">
        <v>13.334871469501955</v>
      </c>
      <c r="AE6" s="64">
        <v>24.34467671556812</v>
      </c>
      <c r="AF6" s="64">
        <v>-8.77702306621498</v>
      </c>
      <c r="AG6" s="64">
        <v>-13.196826645849693</v>
      </c>
      <c r="AH6" s="88">
        <v>6.3460136108447749</v>
      </c>
      <c r="AI6" s="64">
        <v>6.3460136108447749</v>
      </c>
    </row>
    <row r="7" spans="1:35" x14ac:dyDescent="0.2">
      <c r="A7" s="50" t="s">
        <v>1973</v>
      </c>
      <c r="B7" s="55">
        <f>IF(ISERR(GETPIVOTDATA("Record",MissingElementsPivot!$A$3,"Organization",$A7,$H$1,B$2)*B$2),0,GETPIVOTDATA("Record",MissingElementsPivot!$A$3,"Organization",$A7,$H$1,B$2)*B$2)</f>
        <v>0</v>
      </c>
      <c r="C7" s="55">
        <f>IF(ISERR(GETPIVOTDATA("Record",MissingElementsPivot!$A$3,"Organization",$A7,$H$1,C$2)*C$2),0,GETPIVOTDATA("Record",MissingElementsPivot!$A$3,"Organization",$A7,$H$1,C$2)*C$2)</f>
        <v>0</v>
      </c>
      <c r="D7" s="55">
        <f>IF(ISERR(GETPIVOTDATA("Record",MissingElementsPivot!$A$3,"Organization",$A7,$H$1,D$2)*D$2),0,GETPIVOTDATA("Record",MissingElementsPivot!$A$3,"Organization",$A7,$H$1,D$2)*D$2)</f>
        <v>8</v>
      </c>
      <c r="E7" s="55">
        <f>IF(ISERR(GETPIVOTDATA("Record",MissingElementsPivot!$A$3,"Organization",$A7,$H$1,E$2)*E$2),0,GETPIVOTDATA("Record",MissingElementsPivot!$A$3,"Organization",$A7,$H$1,E$2)*E$2)</f>
        <v>0</v>
      </c>
      <c r="F7" s="55">
        <f>IF(ISERR(GETPIVOTDATA("Record",MissingElementsPivot!$A$3,"Organization",$A7,$H$1,F$2)*F$2),0,GETPIVOTDATA("Record",MissingElementsPivot!$A$3,"Organization",$A7,$H$1,F$2)*F$2)</f>
        <v>284</v>
      </c>
      <c r="G7" s="55">
        <f>IF(ISERR(GETPIVOTDATA("Record",MissingElementsPivot!$A$3,"Organization",$A7,$H$1,G$2)*G$2),0,GETPIVOTDATA("Record",MissingElementsPivot!$A$3,"Organization",$A7,$H$1,G$2)*G$2)</f>
        <v>690</v>
      </c>
      <c r="H7" s="55">
        <f>IF(ISERR(GETPIVOTDATA("Record",MissingElementsPivot!$A$3,"Organization",$A7,$H$1,H$2)*H$2),0,GETPIVOTDATA("Record",MissingElementsPivot!$A$3,"Organization",$A7,$H$1,H$2)*H$2)</f>
        <v>186</v>
      </c>
      <c r="I7" s="55">
        <f>IF(ISERR(GETPIVOTDATA("Record",MissingElementsPivot!$A$3,"Organization",$A7,$H$1,I$2)*I$2),0,GETPIVOTDATA("Record",MissingElementsPivot!$A$3,"Organization",$A7,$H$1,I$2)*I$2)</f>
        <v>21</v>
      </c>
      <c r="J7" s="55">
        <f>IF(ISERR(GETPIVOTDATA("Record",MissingElementsPivot!$A$3,"Organization",$A7,$H$1,J$2)*J$2),0,GETPIVOTDATA("Record",MissingElementsPivot!$A$3,"Organization",$A7,$H$1,J$2)*J$2)</f>
        <v>0</v>
      </c>
      <c r="K7" s="55">
        <f>IF(ISERR(GETPIVOTDATA("Record",MissingElementsPivot!$A$3,"Organization",$A7,$H$1,K$2)*K$2),0,GETPIVOTDATA("Record",MissingElementsPivot!$A$3,"Organization",$A7,$H$1,K$2)*K$2)</f>
        <v>0</v>
      </c>
      <c r="L7" s="55">
        <f>IF(ISERR(GETPIVOTDATA("Record",MissingElementsPivot!$A$3,"Organization",$A7,$H$1,L$2)*L$2),0,GETPIVOTDATA("Record",MissingElementsPivot!$A$3,"Organization",$A7,$H$1,L$2)*L$2)</f>
        <v>0</v>
      </c>
      <c r="M7" s="55">
        <f>IF(ISERR(GETPIVOTDATA("Record",MissingElementsPivot!$A$3,"Organization",$A7,$H$1,M$2)*M$2),0,GETPIVOTDATA("Record",MissingElementsPivot!$A$3,"Organization",$A7,$H$1,M$2)*M$2)</f>
        <v>0</v>
      </c>
      <c r="N7" s="55">
        <f>IF(ISERR(GETPIVOTDATA("Record",MissingElementsPivot!$A$3,"Organization",$A7,$H$1,N$2)*N$2),0,GETPIVOTDATA("Record",MissingElementsPivot!$A$3,"Organization",$A7,$H$1,N$2)*N$2)</f>
        <v>0</v>
      </c>
      <c r="O7" s="55">
        <f>IF(ISERR(GETPIVOTDATA("Record",MissingElementsPivot!$A$3,"Organization",$A7,$H$1,O$2)*O$2),0,GETPIVOTDATA("Record",MissingElementsPivot!$A$3,"Organization",$A7,$H$1,O$2)*O$2)</f>
        <v>0</v>
      </c>
      <c r="P7" s="55">
        <f>IF(ISERR(GETPIVOTDATA("Record",MissingElementsPivot!$A$3,"Organization",$A7,$H$1,P$2)*P$2),0,GETPIVOTDATA("Record",MissingElementsPivot!$A$3,"Organization",$A7,$H$1,P$2)*P$2)</f>
        <v>0</v>
      </c>
      <c r="Q7" s="55">
        <f>IF(ISERR(GETPIVOTDATA("Record",MissingElementsPivot!$A$3,"Organization",$A7,$H$1,Q$2)*Q$2),0,GETPIVOTDATA("Record",MissingElementsPivot!$A$3,"Organization",$A7,$H$1,Q$2)*Q$2)</f>
        <v>0</v>
      </c>
      <c r="R7" s="55">
        <f>IF(ISERR(GETPIVOTDATA("Record",MissingElementsPivot!$A$3,"Organization",$A7,$H$1,R$2)*R$2),0,GETPIVOTDATA("Record",MissingElementsPivot!$A$3,"Organization",$A7,$H$1,R$2)*R$2)</f>
        <v>0</v>
      </c>
      <c r="S7" s="55">
        <f>IF(ISERR(GETPIVOTDATA("Record",MissingElementsPivot!$A$3,"Organization",$A7,$H$1,S$2)*S$2),0,GETPIVOTDATA("Record",MissingElementsPivot!$A$3,"Organization",$A7,$H$1,S$2)*S$2)</f>
        <v>0</v>
      </c>
      <c r="T7" s="55">
        <f>IF(ISERR(GETPIVOTDATA("Record",MissingElementsPivot!$A$3,"Organization",$A7,$H$1,T$2)*T$2),0,GETPIVOTDATA("Record",MissingElementsPivot!$A$3,"Organization",$A7,$H$1,T$2)*T$2)</f>
        <v>0</v>
      </c>
      <c r="U7" s="55">
        <f>IF(ISERR(GETPIVOTDATA("Record",MissingElementsPivot!$A$3,"Organization",$A7,$H$1,U$2)*U$2),0,GETPIVOTDATA("Record",MissingElementsPivot!$A$3,"Organization",$A7,$H$1,U$2)*U$2)</f>
        <v>0</v>
      </c>
      <c r="V7" s="55">
        <f>IF(ISERR(GETPIVOTDATA("Record",MissingElementsPivot!$A$3,"Organization",$A7,$H$1,V$2)*V$2),0,GETPIVOTDATA("Record",MissingElementsPivot!$A$3,"Organization",$A7,$H$1,V$2)*V$2)</f>
        <v>0</v>
      </c>
      <c r="W7" s="55">
        <f>GETPIVOTDATA("Record",MissingElementsPivot!$A$3,"Organization",A7)</f>
        <v>247</v>
      </c>
      <c r="X7" s="64">
        <f t="shared" si="1"/>
        <v>4.8137651821862351</v>
      </c>
      <c r="Y7" s="64">
        <f t="shared" si="0"/>
        <v>40.478265731688083</v>
      </c>
      <c r="AA7" s="72" t="s">
        <v>1973</v>
      </c>
      <c r="AB7" s="72">
        <v>247</v>
      </c>
      <c r="AC7" s="64">
        <v>49.2337251041955</v>
      </c>
      <c r="AD7" s="88">
        <v>9.0439823584612036</v>
      </c>
      <c r="AE7" s="64">
        <v>-2.9817424159594377</v>
      </c>
      <c r="AF7" s="64">
        <v>10.470512221046189</v>
      </c>
      <c r="AG7" s="64">
        <v>-0.850619594129016</v>
      </c>
      <c r="AH7" s="88">
        <v>20.864673774473477</v>
      </c>
      <c r="AI7" s="64">
        <v>20.864673774473477</v>
      </c>
    </row>
    <row r="8" spans="1:35" x14ac:dyDescent="0.2">
      <c r="A8" s="50" t="s">
        <v>775</v>
      </c>
      <c r="B8" s="55">
        <f>IF(ISERR(GETPIVOTDATA("Record",MissingElementsPivot!$A$3,"Organization",$A8,$H$1,B$2)*B$2),0,GETPIVOTDATA("Record",MissingElementsPivot!$A$3,"Organization",$A8,$H$1,B$2)*B$2)</f>
        <v>0</v>
      </c>
      <c r="C8" s="55">
        <f>IF(ISERR(GETPIVOTDATA("Record",MissingElementsPivot!$A$3,"Organization",$A8,$H$1,C$2)*C$2),0,GETPIVOTDATA("Record",MissingElementsPivot!$A$3,"Organization",$A8,$H$1,C$2)*C$2)</f>
        <v>0</v>
      </c>
      <c r="D8" s="55">
        <f>IF(ISERR(GETPIVOTDATA("Record",MissingElementsPivot!$A$3,"Organization",$A8,$H$1,D$2)*D$2),0,GETPIVOTDATA("Record",MissingElementsPivot!$A$3,"Organization",$A8,$H$1,D$2)*D$2)</f>
        <v>0</v>
      </c>
      <c r="E8" s="55">
        <f>IF(ISERR(GETPIVOTDATA("Record",MissingElementsPivot!$A$3,"Organization",$A8,$H$1,E$2)*E$2),0,GETPIVOTDATA("Record",MissingElementsPivot!$A$3,"Organization",$A8,$H$1,E$2)*E$2)</f>
        <v>0</v>
      </c>
      <c r="F8" s="55">
        <f>IF(ISERR(GETPIVOTDATA("Record",MissingElementsPivot!$A$3,"Organization",$A8,$H$1,F$2)*F$2),0,GETPIVOTDATA("Record",MissingElementsPivot!$A$3,"Organization",$A8,$H$1,F$2)*F$2)</f>
        <v>0</v>
      </c>
      <c r="G8" s="55">
        <f>IF(ISERR(GETPIVOTDATA("Record",MissingElementsPivot!$A$3,"Organization",$A8,$H$1,G$2)*G$2),0,GETPIVOTDATA("Record",MissingElementsPivot!$A$3,"Organization",$A8,$H$1,G$2)*G$2)</f>
        <v>0</v>
      </c>
      <c r="H8" s="55">
        <f>IF(ISERR(GETPIVOTDATA("Record",MissingElementsPivot!$A$3,"Organization",$A8,$H$1,H$2)*H$2),0,GETPIVOTDATA("Record",MissingElementsPivot!$A$3,"Organization",$A8,$H$1,H$2)*H$2)</f>
        <v>1032</v>
      </c>
      <c r="I8" s="55">
        <f>IF(ISERR(GETPIVOTDATA("Record",MissingElementsPivot!$A$3,"Organization",$A8,$H$1,I$2)*I$2),0,GETPIVOTDATA("Record",MissingElementsPivot!$A$3,"Organization",$A8,$H$1,I$2)*I$2)</f>
        <v>0</v>
      </c>
      <c r="J8" s="55">
        <f>IF(ISERR(GETPIVOTDATA("Record",MissingElementsPivot!$A$3,"Organization",$A8,$H$1,J$2)*J$2),0,GETPIVOTDATA("Record",MissingElementsPivot!$A$3,"Organization",$A8,$H$1,J$2)*J$2)</f>
        <v>0</v>
      </c>
      <c r="K8" s="55">
        <f>IF(ISERR(GETPIVOTDATA("Record",MissingElementsPivot!$A$3,"Organization",$A8,$H$1,K$2)*K$2),0,GETPIVOTDATA("Record",MissingElementsPivot!$A$3,"Organization",$A8,$H$1,K$2)*K$2)</f>
        <v>0</v>
      </c>
      <c r="L8" s="55">
        <f>IF(ISERR(GETPIVOTDATA("Record",MissingElementsPivot!$A$3,"Organization",$A8,$H$1,L$2)*L$2),0,GETPIVOTDATA("Record",MissingElementsPivot!$A$3,"Organization",$A8,$H$1,L$2)*L$2)</f>
        <v>0</v>
      </c>
      <c r="M8" s="55">
        <f>IF(ISERR(GETPIVOTDATA("Record",MissingElementsPivot!$A$3,"Organization",$A8,$H$1,M$2)*M$2),0,GETPIVOTDATA("Record",MissingElementsPivot!$A$3,"Organization",$A8,$H$1,M$2)*M$2)</f>
        <v>0</v>
      </c>
      <c r="N8" s="55">
        <f>IF(ISERR(GETPIVOTDATA("Record",MissingElementsPivot!$A$3,"Organization",$A8,$H$1,N$2)*N$2),0,GETPIVOTDATA("Record",MissingElementsPivot!$A$3,"Organization",$A8,$H$1,N$2)*N$2)</f>
        <v>0</v>
      </c>
      <c r="O8" s="55">
        <f>IF(ISERR(GETPIVOTDATA("Record",MissingElementsPivot!$A$3,"Organization",$A8,$H$1,O$2)*O$2),0,GETPIVOTDATA("Record",MissingElementsPivot!$A$3,"Organization",$A8,$H$1,O$2)*O$2)</f>
        <v>0</v>
      </c>
      <c r="P8" s="55">
        <f>IF(ISERR(GETPIVOTDATA("Record",MissingElementsPivot!$A$3,"Organization",$A8,$H$1,P$2)*P$2),0,GETPIVOTDATA("Record",MissingElementsPivot!$A$3,"Organization",$A8,$H$1,P$2)*P$2)</f>
        <v>0</v>
      </c>
      <c r="Q8" s="55">
        <f>IF(ISERR(GETPIVOTDATA("Record",MissingElementsPivot!$A$3,"Organization",$A8,$H$1,Q$2)*Q$2),0,GETPIVOTDATA("Record",MissingElementsPivot!$A$3,"Organization",$A8,$H$1,Q$2)*Q$2)</f>
        <v>0</v>
      </c>
      <c r="R8" s="55">
        <f>IF(ISERR(GETPIVOTDATA("Record",MissingElementsPivot!$A$3,"Organization",$A8,$H$1,R$2)*R$2),0,GETPIVOTDATA("Record",MissingElementsPivot!$A$3,"Organization",$A8,$H$1,R$2)*R$2)</f>
        <v>0</v>
      </c>
      <c r="S8" s="55">
        <f>IF(ISERR(GETPIVOTDATA("Record",MissingElementsPivot!$A$3,"Organization",$A8,$H$1,S$2)*S$2),0,GETPIVOTDATA("Record",MissingElementsPivot!$A$3,"Organization",$A8,$H$1,S$2)*S$2)</f>
        <v>0</v>
      </c>
      <c r="T8" s="55">
        <f>IF(ISERR(GETPIVOTDATA("Record",MissingElementsPivot!$A$3,"Organization",$A8,$H$1,T$2)*T$2),0,GETPIVOTDATA("Record",MissingElementsPivot!$A$3,"Organization",$A8,$H$1,T$2)*T$2)</f>
        <v>0</v>
      </c>
      <c r="U8" s="55">
        <f>IF(ISERR(GETPIVOTDATA("Record",MissingElementsPivot!$A$3,"Organization",$A8,$H$1,U$2)*U$2),0,GETPIVOTDATA("Record",MissingElementsPivot!$A$3,"Organization",$A8,$H$1,U$2)*U$2)</f>
        <v>0</v>
      </c>
      <c r="V8" s="55">
        <f>IF(ISERR(GETPIVOTDATA("Record",MissingElementsPivot!$A$3,"Organization",$A8,$H$1,V$2)*V$2),0,GETPIVOTDATA("Record",MissingElementsPivot!$A$3,"Organization",$A8,$H$1,V$2)*V$2)</f>
        <v>0</v>
      </c>
      <c r="W8" s="55">
        <f>GETPIVOTDATA("Record",MissingElementsPivot!$A$3,"Organization",A8)</f>
        <v>172</v>
      </c>
      <c r="X8" s="64">
        <f t="shared" si="1"/>
        <v>6</v>
      </c>
      <c r="Y8" s="64">
        <f t="shared" si="0"/>
        <v>75.39462039165231</v>
      </c>
      <c r="AA8" s="72" t="s">
        <v>775</v>
      </c>
      <c r="AB8" s="72">
        <v>172</v>
      </c>
      <c r="AC8" s="64">
        <v>86.754291371876334</v>
      </c>
      <c r="AD8" s="88">
        <v>13.334871469501955</v>
      </c>
      <c r="AE8" s="64">
        <v>72.267268675347879</v>
      </c>
      <c r="AF8" s="64">
        <v>32.277011529146229</v>
      </c>
      <c r="AG8" s="64">
        <v>26.552651203095184</v>
      </c>
      <c r="AH8" s="88">
        <v>57.468691003532399</v>
      </c>
      <c r="AI8" s="64">
        <v>57.468691003532399</v>
      </c>
    </row>
    <row r="9" spans="1:35" x14ac:dyDescent="0.2">
      <c r="A9" s="50" t="s">
        <v>949</v>
      </c>
      <c r="B9" s="55">
        <f>IF(ISERR(GETPIVOTDATA("Record",MissingElementsPivot!$A$3,"Organization",$A9,$H$1,B$2)*B$2),0,GETPIVOTDATA("Record",MissingElementsPivot!$A$3,"Organization",$A9,$H$1,B$2)*B$2)</f>
        <v>0</v>
      </c>
      <c r="C9" s="55">
        <f>IF(ISERR(GETPIVOTDATA("Record",MissingElementsPivot!$A$3,"Organization",$A9,$H$1,C$2)*C$2),0,GETPIVOTDATA("Record",MissingElementsPivot!$A$3,"Organization",$A9,$H$1,C$2)*C$2)</f>
        <v>19</v>
      </c>
      <c r="D9" s="55">
        <f>IF(ISERR(GETPIVOTDATA("Record",MissingElementsPivot!$A$3,"Organization",$A9,$H$1,D$2)*D$2),0,GETPIVOTDATA("Record",MissingElementsPivot!$A$3,"Organization",$A9,$H$1,D$2)*D$2)</f>
        <v>64</v>
      </c>
      <c r="E9" s="55">
        <f>IF(ISERR(GETPIVOTDATA("Record",MissingElementsPivot!$A$3,"Organization",$A9,$H$1,E$2)*E$2),0,GETPIVOTDATA("Record",MissingElementsPivot!$A$3,"Organization",$A9,$H$1,E$2)*E$2)</f>
        <v>123</v>
      </c>
      <c r="F9" s="55">
        <f>IF(ISERR(GETPIVOTDATA("Record",MissingElementsPivot!$A$3,"Organization",$A9,$H$1,F$2)*F$2),0,GETPIVOTDATA("Record",MissingElementsPivot!$A$3,"Organization",$A9,$H$1,F$2)*F$2)</f>
        <v>156</v>
      </c>
      <c r="G9" s="55">
        <f>IF(ISERR(GETPIVOTDATA("Record",MissingElementsPivot!$A$3,"Organization",$A9,$H$1,G$2)*G$2),0,GETPIVOTDATA("Record",MissingElementsPivot!$A$3,"Organization",$A9,$H$1,G$2)*G$2)</f>
        <v>110</v>
      </c>
      <c r="H9" s="55">
        <f>IF(ISERR(GETPIVOTDATA("Record",MissingElementsPivot!$A$3,"Organization",$A9,$H$1,H$2)*H$2),0,GETPIVOTDATA("Record",MissingElementsPivot!$A$3,"Organization",$A9,$H$1,H$2)*H$2)</f>
        <v>78</v>
      </c>
      <c r="I9" s="55">
        <f>IF(ISERR(GETPIVOTDATA("Record",MissingElementsPivot!$A$3,"Organization",$A9,$H$1,I$2)*I$2),0,GETPIVOTDATA("Record",MissingElementsPivot!$A$3,"Organization",$A9,$H$1,I$2)*I$2)</f>
        <v>7</v>
      </c>
      <c r="J9" s="55">
        <f>IF(ISERR(GETPIVOTDATA("Record",MissingElementsPivot!$A$3,"Organization",$A9,$H$1,J$2)*J$2),0,GETPIVOTDATA("Record",MissingElementsPivot!$A$3,"Organization",$A9,$H$1,J$2)*J$2)</f>
        <v>0</v>
      </c>
      <c r="K9" s="55">
        <f>IF(ISERR(GETPIVOTDATA("Record",MissingElementsPivot!$A$3,"Organization",$A9,$H$1,K$2)*K$2),0,GETPIVOTDATA("Record",MissingElementsPivot!$A$3,"Organization",$A9,$H$1,K$2)*K$2)</f>
        <v>0</v>
      </c>
      <c r="L9" s="55">
        <f>IF(ISERR(GETPIVOTDATA("Record",MissingElementsPivot!$A$3,"Organization",$A9,$H$1,L$2)*L$2),0,GETPIVOTDATA("Record",MissingElementsPivot!$A$3,"Organization",$A9,$H$1,L$2)*L$2)</f>
        <v>0</v>
      </c>
      <c r="M9" s="55">
        <f>IF(ISERR(GETPIVOTDATA("Record",MissingElementsPivot!$A$3,"Organization",$A9,$H$1,M$2)*M$2),0,GETPIVOTDATA("Record",MissingElementsPivot!$A$3,"Organization",$A9,$H$1,M$2)*M$2)</f>
        <v>0</v>
      </c>
      <c r="N9" s="55">
        <f>IF(ISERR(GETPIVOTDATA("Record",MissingElementsPivot!$A$3,"Organization",$A9,$H$1,N$2)*N$2),0,GETPIVOTDATA("Record",MissingElementsPivot!$A$3,"Organization",$A9,$H$1,N$2)*N$2)</f>
        <v>0</v>
      </c>
      <c r="O9" s="55">
        <f>IF(ISERR(GETPIVOTDATA("Record",MissingElementsPivot!$A$3,"Organization",$A9,$H$1,O$2)*O$2),0,GETPIVOTDATA("Record",MissingElementsPivot!$A$3,"Organization",$A9,$H$1,O$2)*O$2)</f>
        <v>0</v>
      </c>
      <c r="P9" s="55">
        <f>IF(ISERR(GETPIVOTDATA("Record",MissingElementsPivot!$A$3,"Organization",$A9,$H$1,P$2)*P$2),0,GETPIVOTDATA("Record",MissingElementsPivot!$A$3,"Organization",$A9,$H$1,P$2)*P$2)</f>
        <v>0</v>
      </c>
      <c r="Q9" s="55">
        <f>IF(ISERR(GETPIVOTDATA("Record",MissingElementsPivot!$A$3,"Organization",$A9,$H$1,Q$2)*Q$2),0,GETPIVOTDATA("Record",MissingElementsPivot!$A$3,"Organization",$A9,$H$1,Q$2)*Q$2)</f>
        <v>0</v>
      </c>
      <c r="R9" s="55">
        <f>IF(ISERR(GETPIVOTDATA("Record",MissingElementsPivot!$A$3,"Organization",$A9,$H$1,R$2)*R$2),0,GETPIVOTDATA("Record",MissingElementsPivot!$A$3,"Organization",$A9,$H$1,R$2)*R$2)</f>
        <v>0</v>
      </c>
      <c r="S9" s="55">
        <f>IF(ISERR(GETPIVOTDATA("Record",MissingElementsPivot!$A$3,"Organization",$A9,$H$1,S$2)*S$2),0,GETPIVOTDATA("Record",MissingElementsPivot!$A$3,"Organization",$A9,$H$1,S$2)*S$2)</f>
        <v>0</v>
      </c>
      <c r="T9" s="55">
        <f>IF(ISERR(GETPIVOTDATA("Record",MissingElementsPivot!$A$3,"Organization",$A9,$H$1,T$2)*T$2),0,GETPIVOTDATA("Record",MissingElementsPivot!$A$3,"Organization",$A9,$H$1,T$2)*T$2)</f>
        <v>0</v>
      </c>
      <c r="U9" s="55">
        <f>IF(ISERR(GETPIVOTDATA("Record",MissingElementsPivot!$A$3,"Organization",$A9,$H$1,U$2)*U$2),0,GETPIVOTDATA("Record",MissingElementsPivot!$A$3,"Organization",$A9,$H$1,U$2)*U$2)</f>
        <v>0</v>
      </c>
      <c r="V9" s="55">
        <f>IF(ISERR(GETPIVOTDATA("Record",MissingElementsPivot!$A$3,"Organization",$A9,$H$1,V$2)*V$2),0,GETPIVOTDATA("Record",MissingElementsPivot!$A$3,"Organization",$A9,$H$1,V$2)*V$2)</f>
        <v>0</v>
      </c>
      <c r="W9" s="55">
        <f>GETPIVOTDATA("Record",MissingElementsPivot!$A$3,"Organization",A9)</f>
        <v>167</v>
      </c>
      <c r="X9" s="64">
        <f t="shared" si="1"/>
        <v>3.3353293413173652</v>
      </c>
      <c r="Y9" s="64">
        <f t="shared" si="0"/>
        <v>11.865851807964756</v>
      </c>
      <c r="AA9" s="72" t="s">
        <v>949</v>
      </c>
      <c r="AB9" s="72">
        <v>167</v>
      </c>
      <c r="AC9" s="64">
        <v>8.7679144542273111</v>
      </c>
      <c r="AD9" s="88">
        <v>8.307162545037805</v>
      </c>
      <c r="AE9" s="64">
        <v>19.229594834515407</v>
      </c>
      <c r="AF9" s="64">
        <v>8.8944106732837547</v>
      </c>
      <c r="AG9" s="64">
        <v>15.188923460707912</v>
      </c>
      <c r="AH9" s="88">
        <v>17.356500467301924</v>
      </c>
      <c r="AI9" s="64">
        <v>17.356500467301924</v>
      </c>
    </row>
    <row r="10" spans="1:35" x14ac:dyDescent="0.2">
      <c r="A10" s="50" t="s">
        <v>1148</v>
      </c>
      <c r="B10" s="76">
        <f>IF(ISERR(GETPIVOTDATA("Record",MissingElementsPivot!$A$3,"Organization",$A10,$H$1,B$2)*B$2),0,GETPIVOTDATA("Record",MissingElementsPivot!$A$3,"Organization",$A10,$H$1,B$2)*B$2)</f>
        <v>0</v>
      </c>
      <c r="C10" s="76">
        <f>IF(ISERR(GETPIVOTDATA("Record",MissingElementsPivot!$A$3,"Organization",$A10,$H$1,C$2)*C$2),0,GETPIVOTDATA("Record",MissingElementsPivot!$A$3,"Organization",$A10,$H$1,C$2)*C$2)</f>
        <v>0</v>
      </c>
      <c r="D10" s="76">
        <f>IF(ISERR(GETPIVOTDATA("Record",MissingElementsPivot!$A$3,"Organization",$A10,$H$1,D$2)*D$2),0,GETPIVOTDATA("Record",MissingElementsPivot!$A$3,"Organization",$A10,$H$1,D$2)*D$2)</f>
        <v>158</v>
      </c>
      <c r="E10" s="76">
        <f>IF(ISERR(GETPIVOTDATA("Record",MissingElementsPivot!$A$3,"Organization",$A10,$H$1,E$2)*E$2),0,GETPIVOTDATA("Record",MissingElementsPivot!$A$3,"Organization",$A10,$H$1,E$2)*E$2)</f>
        <v>228</v>
      </c>
      <c r="F10" s="76">
        <f>IF(ISERR(GETPIVOTDATA("Record",MissingElementsPivot!$A$3,"Organization",$A10,$H$1,F$2)*F$2),0,GETPIVOTDATA("Record",MissingElementsPivot!$A$3,"Organization",$A10,$H$1,F$2)*F$2)</f>
        <v>36</v>
      </c>
      <c r="G10" s="76">
        <f>IF(ISERR(GETPIVOTDATA("Record",MissingElementsPivot!$A$3,"Organization",$A10,$H$1,G$2)*G$2),0,GETPIVOTDATA("Record",MissingElementsPivot!$A$3,"Organization",$A10,$H$1,G$2)*G$2)</f>
        <v>5</v>
      </c>
      <c r="H10" s="76">
        <f>IF(ISERR(GETPIVOTDATA("Record",MissingElementsPivot!$A$3,"Organization",$A10,$H$1,H$2)*H$2),0,GETPIVOTDATA("Record",MissingElementsPivot!$A$3,"Organization",$A10,$H$1,H$2)*H$2)</f>
        <v>0</v>
      </c>
      <c r="I10" s="76">
        <f>IF(ISERR(GETPIVOTDATA("Record",MissingElementsPivot!$A$3,"Organization",$A10,$H$1,I$2)*I$2),0,GETPIVOTDATA("Record",MissingElementsPivot!$A$3,"Organization",$A10,$H$1,I$2)*I$2)</f>
        <v>0</v>
      </c>
      <c r="J10" s="76">
        <f>IF(ISERR(GETPIVOTDATA("Record",MissingElementsPivot!$A$3,"Organization",$A10,$H$1,J$2)*J$2),0,GETPIVOTDATA("Record",MissingElementsPivot!$A$3,"Organization",$A10,$H$1,J$2)*J$2)</f>
        <v>0</v>
      </c>
      <c r="K10" s="76">
        <f>IF(ISERR(GETPIVOTDATA("Record",MissingElementsPivot!$A$3,"Organization",$A10,$H$1,K$2)*K$2),0,GETPIVOTDATA("Record",MissingElementsPivot!$A$3,"Organization",$A10,$H$1,K$2)*K$2)</f>
        <v>0</v>
      </c>
      <c r="L10" s="76">
        <f>IF(ISERR(GETPIVOTDATA("Record",MissingElementsPivot!$A$3,"Organization",$A10,$H$1,L$2)*L$2),0,GETPIVOTDATA("Record",MissingElementsPivot!$A$3,"Organization",$A10,$H$1,L$2)*L$2)</f>
        <v>0</v>
      </c>
      <c r="M10" s="76">
        <f>IF(ISERR(GETPIVOTDATA("Record",MissingElementsPivot!$A$3,"Organization",$A10,$H$1,M$2)*M$2),0,GETPIVOTDATA("Record",MissingElementsPivot!$A$3,"Organization",$A10,$H$1,M$2)*M$2)</f>
        <v>0</v>
      </c>
      <c r="N10" s="76">
        <f>IF(ISERR(GETPIVOTDATA("Record",MissingElementsPivot!$A$3,"Organization",$A10,$H$1,N$2)*N$2),0,GETPIVOTDATA("Record",MissingElementsPivot!$A$3,"Organization",$A10,$H$1,N$2)*N$2)</f>
        <v>0</v>
      </c>
      <c r="O10" s="76">
        <f>IF(ISERR(GETPIVOTDATA("Record",MissingElementsPivot!$A$3,"Organization",$A10,$H$1,O$2)*O$2),0,GETPIVOTDATA("Record",MissingElementsPivot!$A$3,"Organization",$A10,$H$1,O$2)*O$2)</f>
        <v>0</v>
      </c>
      <c r="P10" s="76">
        <f>IF(ISERR(GETPIVOTDATA("Record",MissingElementsPivot!$A$3,"Organization",$A10,$H$1,P$2)*P$2),0,GETPIVOTDATA("Record",MissingElementsPivot!$A$3,"Organization",$A10,$H$1,P$2)*P$2)</f>
        <v>0</v>
      </c>
      <c r="Q10" s="76">
        <f>IF(ISERR(GETPIVOTDATA("Record",MissingElementsPivot!$A$3,"Organization",$A10,$H$1,Q$2)*Q$2),0,GETPIVOTDATA("Record",MissingElementsPivot!$A$3,"Organization",$A10,$H$1,Q$2)*Q$2)</f>
        <v>0</v>
      </c>
      <c r="R10" s="76">
        <f>IF(ISERR(GETPIVOTDATA("Record",MissingElementsPivot!$A$3,"Organization",$A10,$H$1,R$2)*R$2),0,GETPIVOTDATA("Record",MissingElementsPivot!$A$3,"Organization",$A10,$H$1,R$2)*R$2)</f>
        <v>0</v>
      </c>
      <c r="S10" s="76">
        <f>IF(ISERR(GETPIVOTDATA("Record",MissingElementsPivot!$A$3,"Organization",$A10,$H$1,S$2)*S$2),0,GETPIVOTDATA("Record",MissingElementsPivot!$A$3,"Organization",$A10,$H$1,S$2)*S$2)</f>
        <v>0</v>
      </c>
      <c r="T10" s="76">
        <f>IF(ISERR(GETPIVOTDATA("Record",MissingElementsPivot!$A$3,"Organization",$A10,$H$1,T$2)*T$2),0,GETPIVOTDATA("Record",MissingElementsPivot!$A$3,"Organization",$A10,$H$1,T$2)*T$2)</f>
        <v>0</v>
      </c>
      <c r="U10" s="76">
        <f>IF(ISERR(GETPIVOTDATA("Record",MissingElementsPivot!$A$3,"Organization",$A10,$H$1,U$2)*U$2),0,GETPIVOTDATA("Record",MissingElementsPivot!$A$3,"Organization",$A10,$H$1,U$2)*U$2)</f>
        <v>0</v>
      </c>
      <c r="V10" s="76">
        <f>IF(ISERR(GETPIVOTDATA("Record",MissingElementsPivot!$A$3,"Organization",$A10,$H$1,V$2)*V$2),0,GETPIVOTDATA("Record",MissingElementsPivot!$A$3,"Organization",$A10,$H$1,V$2)*V$2)</f>
        <v>0</v>
      </c>
      <c r="W10" s="76">
        <f>GETPIVOTDATA("Record",MissingElementsPivot!$A$3,"Organization",A10)</f>
        <v>165</v>
      </c>
      <c r="X10" s="64">
        <f t="shared" si="1"/>
        <v>2.5878787878787879</v>
      </c>
      <c r="Y10" s="64">
        <f t="shared" si="0"/>
        <v>9.9865105169260957</v>
      </c>
      <c r="AA10" s="72" t="s">
        <v>1148</v>
      </c>
      <c r="AB10" s="72">
        <v>165</v>
      </c>
      <c r="AC10" s="64">
        <v>12.952446274808899</v>
      </c>
      <c r="AD10" s="88">
        <v>12.928985935576025</v>
      </c>
      <c r="AE10" s="64">
        <v>24.34467671556812</v>
      </c>
      <c r="AF10" s="64">
        <v>12.850568147483008</v>
      </c>
      <c r="AG10" s="64">
        <v>26.552651203095184</v>
      </c>
      <c r="AH10" s="88">
        <v>20.629151784165217</v>
      </c>
      <c r="AI10" s="64">
        <v>20.629151784165217</v>
      </c>
    </row>
    <row r="11" spans="1:35" x14ac:dyDescent="0.2">
      <c r="A11" s="50" t="s">
        <v>1607</v>
      </c>
      <c r="B11" s="55">
        <f>IF(ISERR(GETPIVOTDATA("Record",MissingElementsPivot!$A$3,"Organization",$A11,$H$1,B$2)*B$2),0,GETPIVOTDATA("Record",MissingElementsPivot!$A$3,"Organization",$A11,$H$1,B$2)*B$2)</f>
        <v>0</v>
      </c>
      <c r="C11" s="55">
        <f>IF(ISERR(GETPIVOTDATA("Record",MissingElementsPivot!$A$3,"Organization",$A11,$H$1,C$2)*C$2),0,GETPIVOTDATA("Record",MissingElementsPivot!$A$3,"Organization",$A11,$H$1,C$2)*C$2)</f>
        <v>0</v>
      </c>
      <c r="D11" s="55">
        <f>IF(ISERR(GETPIVOTDATA("Record",MissingElementsPivot!$A$3,"Organization",$A11,$H$1,D$2)*D$2),0,GETPIVOTDATA("Record",MissingElementsPivot!$A$3,"Organization",$A11,$H$1,D$2)*D$2)</f>
        <v>204</v>
      </c>
      <c r="E11" s="55">
        <f>IF(ISERR(GETPIVOTDATA("Record",MissingElementsPivot!$A$3,"Organization",$A11,$H$1,E$2)*E$2),0,GETPIVOTDATA("Record",MissingElementsPivot!$A$3,"Organization",$A11,$H$1,E$2)*E$2)</f>
        <v>0</v>
      </c>
      <c r="F11" s="55">
        <f>IF(ISERR(GETPIVOTDATA("Record",MissingElementsPivot!$A$3,"Organization",$A11,$H$1,F$2)*F$2),0,GETPIVOTDATA("Record",MissingElementsPivot!$A$3,"Organization",$A11,$H$1,F$2)*F$2)</f>
        <v>20</v>
      </c>
      <c r="G11" s="55">
        <f>IF(ISERR(GETPIVOTDATA("Record",MissingElementsPivot!$A$3,"Organization",$A11,$H$1,G$2)*G$2),0,GETPIVOTDATA("Record",MissingElementsPivot!$A$3,"Organization",$A11,$H$1,G$2)*G$2)</f>
        <v>10</v>
      </c>
      <c r="H11" s="55">
        <f>IF(ISERR(GETPIVOTDATA("Record",MissingElementsPivot!$A$3,"Organization",$A11,$H$1,H$2)*H$2),0,GETPIVOTDATA("Record",MissingElementsPivot!$A$3,"Organization",$A11,$H$1,H$2)*H$2)</f>
        <v>0</v>
      </c>
      <c r="I11" s="55">
        <f>IF(ISERR(GETPIVOTDATA("Record",MissingElementsPivot!$A$3,"Organization",$A11,$H$1,I$2)*I$2),0,GETPIVOTDATA("Record",MissingElementsPivot!$A$3,"Organization",$A11,$H$1,I$2)*I$2)</f>
        <v>0</v>
      </c>
      <c r="J11" s="55">
        <f>IF(ISERR(GETPIVOTDATA("Record",MissingElementsPivot!$A$3,"Organization",$A11,$H$1,J$2)*J$2),0,GETPIVOTDATA("Record",MissingElementsPivot!$A$3,"Organization",$A11,$H$1,J$2)*J$2)</f>
        <v>0</v>
      </c>
      <c r="K11" s="55">
        <f>IF(ISERR(GETPIVOTDATA("Record",MissingElementsPivot!$A$3,"Organization",$A11,$H$1,K$2)*K$2),0,GETPIVOTDATA("Record",MissingElementsPivot!$A$3,"Organization",$A11,$H$1,K$2)*K$2)</f>
        <v>0</v>
      </c>
      <c r="L11" s="55">
        <f>IF(ISERR(GETPIVOTDATA("Record",MissingElementsPivot!$A$3,"Organization",$A11,$H$1,L$2)*L$2),0,GETPIVOTDATA("Record",MissingElementsPivot!$A$3,"Organization",$A11,$H$1,L$2)*L$2)</f>
        <v>0</v>
      </c>
      <c r="M11" s="55">
        <f>IF(ISERR(GETPIVOTDATA("Record",MissingElementsPivot!$A$3,"Organization",$A11,$H$1,M$2)*M$2),0,GETPIVOTDATA("Record",MissingElementsPivot!$A$3,"Organization",$A11,$H$1,M$2)*M$2)</f>
        <v>0</v>
      </c>
      <c r="N11" s="55">
        <f>IF(ISERR(GETPIVOTDATA("Record",MissingElementsPivot!$A$3,"Organization",$A11,$H$1,N$2)*N$2),0,GETPIVOTDATA("Record",MissingElementsPivot!$A$3,"Organization",$A11,$H$1,N$2)*N$2)</f>
        <v>0</v>
      </c>
      <c r="O11" s="55">
        <f>IF(ISERR(GETPIVOTDATA("Record",MissingElementsPivot!$A$3,"Organization",$A11,$H$1,O$2)*O$2),0,GETPIVOTDATA("Record",MissingElementsPivot!$A$3,"Organization",$A11,$H$1,O$2)*O$2)</f>
        <v>0</v>
      </c>
      <c r="P11" s="55">
        <f>IF(ISERR(GETPIVOTDATA("Record",MissingElementsPivot!$A$3,"Organization",$A11,$H$1,P$2)*P$2),0,GETPIVOTDATA("Record",MissingElementsPivot!$A$3,"Organization",$A11,$H$1,P$2)*P$2)</f>
        <v>0</v>
      </c>
      <c r="Q11" s="55">
        <f>IF(ISERR(GETPIVOTDATA("Record",MissingElementsPivot!$A$3,"Organization",$A11,$H$1,Q$2)*Q$2),0,GETPIVOTDATA("Record",MissingElementsPivot!$A$3,"Organization",$A11,$H$1,Q$2)*Q$2)</f>
        <v>0</v>
      </c>
      <c r="R11" s="55">
        <f>IF(ISERR(GETPIVOTDATA("Record",MissingElementsPivot!$A$3,"Organization",$A11,$H$1,R$2)*R$2),0,GETPIVOTDATA("Record",MissingElementsPivot!$A$3,"Organization",$A11,$H$1,R$2)*R$2)</f>
        <v>0</v>
      </c>
      <c r="S11" s="55">
        <f>IF(ISERR(GETPIVOTDATA("Record",MissingElementsPivot!$A$3,"Organization",$A11,$H$1,S$2)*S$2),0,GETPIVOTDATA("Record",MissingElementsPivot!$A$3,"Organization",$A11,$H$1,S$2)*S$2)</f>
        <v>0</v>
      </c>
      <c r="T11" s="55">
        <f>IF(ISERR(GETPIVOTDATA("Record",MissingElementsPivot!$A$3,"Organization",$A11,$H$1,T$2)*T$2),0,GETPIVOTDATA("Record",MissingElementsPivot!$A$3,"Organization",$A11,$H$1,T$2)*T$2)</f>
        <v>0</v>
      </c>
      <c r="U11" s="55">
        <f>IF(ISERR(GETPIVOTDATA("Record",MissingElementsPivot!$A$3,"Organization",$A11,$H$1,U$2)*U$2),0,GETPIVOTDATA("Record",MissingElementsPivot!$A$3,"Organization",$A11,$H$1,U$2)*U$2)</f>
        <v>0</v>
      </c>
      <c r="V11" s="55">
        <f>IF(ISERR(GETPIVOTDATA("Record",MissingElementsPivot!$A$3,"Organization",$A11,$H$1,V$2)*V$2),0,GETPIVOTDATA("Record",MissingElementsPivot!$A$3,"Organization",$A11,$H$1,V$2)*V$2)</f>
        <v>0</v>
      </c>
      <c r="W11" s="55">
        <f>GETPIVOTDATA("Record",MissingElementsPivot!$A$3,"Organization",A11)</f>
        <v>109</v>
      </c>
      <c r="X11" s="64">
        <f t="shared" si="1"/>
        <v>2.1467889908256881</v>
      </c>
      <c r="Y11" s="64">
        <f t="shared" si="0"/>
        <v>3.74728049737005</v>
      </c>
      <c r="AA11" s="72" t="s">
        <v>1607</v>
      </c>
      <c r="AB11" s="72">
        <v>109</v>
      </c>
      <c r="AC11" s="64">
        <v>5.0904836206264941</v>
      </c>
      <c r="AD11" s="88">
        <v>11.737400403046038</v>
      </c>
      <c r="AE11" s="64">
        <v>72.267268675347879</v>
      </c>
      <c r="AF11" s="64">
        <v>-5.194303669858888</v>
      </c>
      <c r="AG11" s="64">
        <v>-11.218763990904559</v>
      </c>
      <c r="AH11" s="88">
        <v>5.9347736075542628</v>
      </c>
      <c r="AI11" s="64">
        <v>5.9347736075542628</v>
      </c>
    </row>
    <row r="12" spans="1:35" x14ac:dyDescent="0.2">
      <c r="A12" s="50" t="s">
        <v>633</v>
      </c>
      <c r="B12" s="55">
        <f>IF(ISERR(GETPIVOTDATA("Record",MissingElementsPivot!$A$3,"Organization",$A12,$H$1,B$2)*B$2),0,GETPIVOTDATA("Record",MissingElementsPivot!$A$3,"Organization",$A12,$H$1,B$2)*B$2)</f>
        <v>0</v>
      </c>
      <c r="C12" s="55">
        <f>IF(ISERR(GETPIVOTDATA("Record",MissingElementsPivot!$A$3,"Organization",$A12,$H$1,C$2)*C$2),0,GETPIVOTDATA("Record",MissingElementsPivot!$A$3,"Organization",$A12,$H$1,C$2)*C$2)</f>
        <v>0</v>
      </c>
      <c r="D12" s="55">
        <f>IF(ISERR(GETPIVOTDATA("Record",MissingElementsPivot!$A$3,"Organization",$A12,$H$1,D$2)*D$2),0,GETPIVOTDATA("Record",MissingElementsPivot!$A$3,"Organization",$A12,$H$1,D$2)*D$2)</f>
        <v>0</v>
      </c>
      <c r="E12" s="55">
        <f>IF(ISERR(GETPIVOTDATA("Record",MissingElementsPivot!$A$3,"Organization",$A12,$H$1,E$2)*E$2),0,GETPIVOTDATA("Record",MissingElementsPivot!$A$3,"Organization",$A12,$H$1,E$2)*E$2)</f>
        <v>0</v>
      </c>
      <c r="F12" s="55">
        <f>IF(ISERR(GETPIVOTDATA("Record",MissingElementsPivot!$A$3,"Organization",$A12,$H$1,F$2)*F$2),0,GETPIVOTDATA("Record",MissingElementsPivot!$A$3,"Organization",$A12,$H$1,F$2)*F$2)</f>
        <v>372</v>
      </c>
      <c r="G12" s="55">
        <f>IF(ISERR(GETPIVOTDATA("Record",MissingElementsPivot!$A$3,"Organization",$A12,$H$1,G$2)*G$2),0,GETPIVOTDATA("Record",MissingElementsPivot!$A$3,"Organization",$A12,$H$1,G$2)*G$2)</f>
        <v>25</v>
      </c>
      <c r="H12" s="55">
        <f>IF(ISERR(GETPIVOTDATA("Record",MissingElementsPivot!$A$3,"Organization",$A12,$H$1,H$2)*H$2),0,GETPIVOTDATA("Record",MissingElementsPivot!$A$3,"Organization",$A12,$H$1,H$2)*H$2)</f>
        <v>0</v>
      </c>
      <c r="I12" s="55">
        <f>IF(ISERR(GETPIVOTDATA("Record",MissingElementsPivot!$A$3,"Organization",$A12,$H$1,I$2)*I$2),0,GETPIVOTDATA("Record",MissingElementsPivot!$A$3,"Organization",$A12,$H$1,I$2)*I$2)</f>
        <v>0</v>
      </c>
      <c r="J12" s="55">
        <f>IF(ISERR(GETPIVOTDATA("Record",MissingElementsPivot!$A$3,"Organization",$A12,$H$1,J$2)*J$2),0,GETPIVOTDATA("Record",MissingElementsPivot!$A$3,"Organization",$A12,$H$1,J$2)*J$2)</f>
        <v>0</v>
      </c>
      <c r="K12" s="55">
        <f>IF(ISERR(GETPIVOTDATA("Record",MissingElementsPivot!$A$3,"Organization",$A12,$H$1,K$2)*K$2),0,GETPIVOTDATA("Record",MissingElementsPivot!$A$3,"Organization",$A12,$H$1,K$2)*K$2)</f>
        <v>0</v>
      </c>
      <c r="L12" s="55">
        <f>IF(ISERR(GETPIVOTDATA("Record",MissingElementsPivot!$A$3,"Organization",$A12,$H$1,L$2)*L$2),0,GETPIVOTDATA("Record",MissingElementsPivot!$A$3,"Organization",$A12,$H$1,L$2)*L$2)</f>
        <v>0</v>
      </c>
      <c r="M12" s="55">
        <f>IF(ISERR(GETPIVOTDATA("Record",MissingElementsPivot!$A$3,"Organization",$A12,$H$1,M$2)*M$2),0,GETPIVOTDATA("Record",MissingElementsPivot!$A$3,"Organization",$A12,$H$1,M$2)*M$2)</f>
        <v>0</v>
      </c>
      <c r="N12" s="55">
        <f>IF(ISERR(GETPIVOTDATA("Record",MissingElementsPivot!$A$3,"Organization",$A12,$H$1,N$2)*N$2),0,GETPIVOTDATA("Record",MissingElementsPivot!$A$3,"Organization",$A12,$H$1,N$2)*N$2)</f>
        <v>0</v>
      </c>
      <c r="O12" s="55">
        <f>IF(ISERR(GETPIVOTDATA("Record",MissingElementsPivot!$A$3,"Organization",$A12,$H$1,O$2)*O$2),0,GETPIVOTDATA("Record",MissingElementsPivot!$A$3,"Organization",$A12,$H$1,O$2)*O$2)</f>
        <v>0</v>
      </c>
      <c r="P12" s="55">
        <f>IF(ISERR(GETPIVOTDATA("Record",MissingElementsPivot!$A$3,"Organization",$A12,$H$1,P$2)*P$2),0,GETPIVOTDATA("Record",MissingElementsPivot!$A$3,"Organization",$A12,$H$1,P$2)*P$2)</f>
        <v>0</v>
      </c>
      <c r="Q12" s="55">
        <f>IF(ISERR(GETPIVOTDATA("Record",MissingElementsPivot!$A$3,"Organization",$A12,$H$1,Q$2)*Q$2),0,GETPIVOTDATA("Record",MissingElementsPivot!$A$3,"Organization",$A12,$H$1,Q$2)*Q$2)</f>
        <v>0</v>
      </c>
      <c r="R12" s="55">
        <f>IF(ISERR(GETPIVOTDATA("Record",MissingElementsPivot!$A$3,"Organization",$A12,$H$1,R$2)*R$2),0,GETPIVOTDATA("Record",MissingElementsPivot!$A$3,"Organization",$A12,$H$1,R$2)*R$2)</f>
        <v>0</v>
      </c>
      <c r="S12" s="55">
        <f>IF(ISERR(GETPIVOTDATA("Record",MissingElementsPivot!$A$3,"Organization",$A12,$H$1,S$2)*S$2),0,GETPIVOTDATA("Record",MissingElementsPivot!$A$3,"Organization",$A12,$H$1,S$2)*S$2)</f>
        <v>0</v>
      </c>
      <c r="T12" s="55">
        <f>IF(ISERR(GETPIVOTDATA("Record",MissingElementsPivot!$A$3,"Organization",$A12,$H$1,T$2)*T$2),0,GETPIVOTDATA("Record",MissingElementsPivot!$A$3,"Organization",$A12,$H$1,T$2)*T$2)</f>
        <v>0</v>
      </c>
      <c r="U12" s="55">
        <f>IF(ISERR(GETPIVOTDATA("Record",MissingElementsPivot!$A$3,"Organization",$A12,$H$1,U$2)*U$2),0,GETPIVOTDATA("Record",MissingElementsPivot!$A$3,"Organization",$A12,$H$1,U$2)*U$2)</f>
        <v>0</v>
      </c>
      <c r="V12" s="55">
        <f>IF(ISERR(GETPIVOTDATA("Record",MissingElementsPivot!$A$3,"Organization",$A12,$H$1,V$2)*V$2),0,GETPIVOTDATA("Record",MissingElementsPivot!$A$3,"Organization",$A12,$H$1,V$2)*V$2)</f>
        <v>0</v>
      </c>
      <c r="W12" s="55">
        <f>GETPIVOTDATA("Record",MissingElementsPivot!$A$3,"Organization",A12)</f>
        <v>98</v>
      </c>
      <c r="X12" s="64">
        <f t="shared" si="1"/>
        <v>4.0510204081632653</v>
      </c>
      <c r="Y12" s="64">
        <f t="shared" si="0"/>
        <v>37.022784648075287</v>
      </c>
      <c r="AA12" s="72" t="s">
        <v>633</v>
      </c>
      <c r="AB12" s="72">
        <v>98</v>
      </c>
      <c r="AC12" s="64">
        <v>45.713566829392803</v>
      </c>
      <c r="AD12" s="89">
        <v>-1.4209691566430078</v>
      </c>
      <c r="AE12" s="64">
        <v>-13.140330354867977</v>
      </c>
      <c r="AF12" s="64">
        <v>-11.313976282067241</v>
      </c>
      <c r="AG12" s="64">
        <v>-5.8805291628631355</v>
      </c>
      <c r="AH12" s="88">
        <v>0.93488382194730402</v>
      </c>
      <c r="AI12" s="64">
        <v>0.93488382194730402</v>
      </c>
    </row>
    <row r="13" spans="1:35" x14ac:dyDescent="0.2">
      <c r="A13" s="50" t="s">
        <v>545</v>
      </c>
      <c r="B13" s="55">
        <f>IF(ISERR(GETPIVOTDATA("Record",MissingElementsPivot!$A$3,"Organization",$A13,$H$1,B$2)*B$2),0,GETPIVOTDATA("Record",MissingElementsPivot!$A$3,"Organization",$A13,$H$1,B$2)*B$2)</f>
        <v>0</v>
      </c>
      <c r="C13" s="55">
        <f>IF(ISERR(GETPIVOTDATA("Record",MissingElementsPivot!$A$3,"Organization",$A13,$H$1,C$2)*C$2),0,GETPIVOTDATA("Record",MissingElementsPivot!$A$3,"Organization",$A13,$H$1,C$2)*C$2)</f>
        <v>47</v>
      </c>
      <c r="D13" s="55">
        <f>IF(ISERR(GETPIVOTDATA("Record",MissingElementsPivot!$A$3,"Organization",$A13,$H$1,D$2)*D$2),0,GETPIVOTDATA("Record",MissingElementsPivot!$A$3,"Organization",$A13,$H$1,D$2)*D$2)</f>
        <v>12</v>
      </c>
      <c r="E13" s="55">
        <f>IF(ISERR(GETPIVOTDATA("Record",MissingElementsPivot!$A$3,"Organization",$A13,$H$1,E$2)*E$2),0,GETPIVOTDATA("Record",MissingElementsPivot!$A$3,"Organization",$A13,$H$1,E$2)*E$2)</f>
        <v>0</v>
      </c>
      <c r="F13" s="55">
        <f>IF(ISERR(GETPIVOTDATA("Record",MissingElementsPivot!$A$3,"Organization",$A13,$H$1,F$2)*F$2),0,GETPIVOTDATA("Record",MissingElementsPivot!$A$3,"Organization",$A13,$H$1,F$2)*F$2)</f>
        <v>0</v>
      </c>
      <c r="G13" s="55">
        <f>IF(ISERR(GETPIVOTDATA("Record",MissingElementsPivot!$A$3,"Organization",$A13,$H$1,G$2)*G$2),0,GETPIVOTDATA("Record",MissingElementsPivot!$A$3,"Organization",$A13,$H$1,G$2)*G$2)</f>
        <v>0</v>
      </c>
      <c r="H13" s="55">
        <f>IF(ISERR(GETPIVOTDATA("Record",MissingElementsPivot!$A$3,"Organization",$A13,$H$1,H$2)*H$2),0,GETPIVOTDATA("Record",MissingElementsPivot!$A$3,"Organization",$A13,$H$1,H$2)*H$2)</f>
        <v>0</v>
      </c>
      <c r="I13" s="55">
        <f>IF(ISERR(GETPIVOTDATA("Record",MissingElementsPivot!$A$3,"Organization",$A13,$H$1,I$2)*I$2),0,GETPIVOTDATA("Record",MissingElementsPivot!$A$3,"Organization",$A13,$H$1,I$2)*I$2)</f>
        <v>0</v>
      </c>
      <c r="J13" s="55">
        <f>IF(ISERR(GETPIVOTDATA("Record",MissingElementsPivot!$A$3,"Organization",$A13,$H$1,J$2)*J$2),0,GETPIVOTDATA("Record",MissingElementsPivot!$A$3,"Organization",$A13,$H$1,J$2)*J$2)</f>
        <v>0</v>
      </c>
      <c r="K13" s="55">
        <f>IF(ISERR(GETPIVOTDATA("Record",MissingElementsPivot!$A$3,"Organization",$A13,$H$1,K$2)*K$2),0,GETPIVOTDATA("Record",MissingElementsPivot!$A$3,"Organization",$A13,$H$1,K$2)*K$2)</f>
        <v>0</v>
      </c>
      <c r="L13" s="55">
        <f>IF(ISERR(GETPIVOTDATA("Record",MissingElementsPivot!$A$3,"Organization",$A13,$H$1,L$2)*L$2),0,GETPIVOTDATA("Record",MissingElementsPivot!$A$3,"Organization",$A13,$H$1,L$2)*L$2)</f>
        <v>0</v>
      </c>
      <c r="M13" s="55">
        <f>IF(ISERR(GETPIVOTDATA("Record",MissingElementsPivot!$A$3,"Organization",$A13,$H$1,M$2)*M$2),0,GETPIVOTDATA("Record",MissingElementsPivot!$A$3,"Organization",$A13,$H$1,M$2)*M$2)</f>
        <v>0</v>
      </c>
      <c r="N13" s="55">
        <f>IF(ISERR(GETPIVOTDATA("Record",MissingElementsPivot!$A$3,"Organization",$A13,$H$1,N$2)*N$2),0,GETPIVOTDATA("Record",MissingElementsPivot!$A$3,"Organization",$A13,$H$1,N$2)*N$2)</f>
        <v>0</v>
      </c>
      <c r="O13" s="55">
        <f>IF(ISERR(GETPIVOTDATA("Record",MissingElementsPivot!$A$3,"Organization",$A13,$H$1,O$2)*O$2),0,GETPIVOTDATA("Record",MissingElementsPivot!$A$3,"Organization",$A13,$H$1,O$2)*O$2)</f>
        <v>0</v>
      </c>
      <c r="P13" s="55">
        <f>IF(ISERR(GETPIVOTDATA("Record",MissingElementsPivot!$A$3,"Organization",$A13,$H$1,P$2)*P$2),0,GETPIVOTDATA("Record",MissingElementsPivot!$A$3,"Organization",$A13,$H$1,P$2)*P$2)</f>
        <v>0</v>
      </c>
      <c r="Q13" s="55">
        <f>IF(ISERR(GETPIVOTDATA("Record",MissingElementsPivot!$A$3,"Organization",$A13,$H$1,Q$2)*Q$2),0,GETPIVOTDATA("Record",MissingElementsPivot!$A$3,"Organization",$A13,$H$1,Q$2)*Q$2)</f>
        <v>0</v>
      </c>
      <c r="R13" s="55">
        <f>IF(ISERR(GETPIVOTDATA("Record",MissingElementsPivot!$A$3,"Organization",$A13,$H$1,R$2)*R$2),0,GETPIVOTDATA("Record",MissingElementsPivot!$A$3,"Organization",$A13,$H$1,R$2)*R$2)</f>
        <v>0</v>
      </c>
      <c r="S13" s="55">
        <f>IF(ISERR(GETPIVOTDATA("Record",MissingElementsPivot!$A$3,"Organization",$A13,$H$1,S$2)*S$2),0,GETPIVOTDATA("Record",MissingElementsPivot!$A$3,"Organization",$A13,$H$1,S$2)*S$2)</f>
        <v>0</v>
      </c>
      <c r="T13" s="55">
        <f>IF(ISERR(GETPIVOTDATA("Record",MissingElementsPivot!$A$3,"Organization",$A13,$H$1,T$2)*T$2),0,GETPIVOTDATA("Record",MissingElementsPivot!$A$3,"Organization",$A13,$H$1,T$2)*T$2)</f>
        <v>0</v>
      </c>
      <c r="U13" s="55">
        <f>IF(ISERR(GETPIVOTDATA("Record",MissingElementsPivot!$A$3,"Organization",$A13,$H$1,U$2)*U$2),0,GETPIVOTDATA("Record",MissingElementsPivot!$A$3,"Organization",$A13,$H$1,U$2)*U$2)</f>
        <v>0</v>
      </c>
      <c r="V13" s="55">
        <f>IF(ISERR(GETPIVOTDATA("Record",MissingElementsPivot!$A$3,"Organization",$A13,$H$1,V$2)*V$2),0,GETPIVOTDATA("Record",MissingElementsPivot!$A$3,"Organization",$A13,$H$1,V$2)*V$2)</f>
        <v>0</v>
      </c>
      <c r="W13" s="55">
        <f>GETPIVOTDATA("Record",MissingElementsPivot!$A$3,"Organization",A13)</f>
        <v>53</v>
      </c>
      <c r="X13" s="64">
        <f t="shared" si="1"/>
        <v>1.1132075471698113</v>
      </c>
      <c r="Y13" s="64">
        <f t="shared" si="0"/>
        <v>-10.594860584145668</v>
      </c>
      <c r="AA13" s="72" t="s">
        <v>545</v>
      </c>
      <c r="AB13" s="72">
        <v>53</v>
      </c>
      <c r="AC13" s="64">
        <v>-14.940186280969289</v>
      </c>
      <c r="AD13" s="89">
        <v>-0.90677876151452397</v>
      </c>
      <c r="AE13" s="64">
        <v>22.715837464763503</v>
      </c>
      <c r="AF13" s="64">
        <v>12.957070929370227</v>
      </c>
      <c r="AG13" s="64">
        <v>26.552651203095184</v>
      </c>
      <c r="AH13" s="88">
        <v>9.1570912343031363</v>
      </c>
      <c r="AI13" s="64">
        <v>9.1570912343031363</v>
      </c>
    </row>
    <row r="14" spans="1:35" x14ac:dyDescent="0.2">
      <c r="A14" s="50" t="s">
        <v>743</v>
      </c>
      <c r="B14" s="55">
        <f>IF(ISERR(GETPIVOTDATA("Record",MissingElementsPivot!$A$3,"Organization",$A14,$H$1,B$2)*B$2),0,GETPIVOTDATA("Record",MissingElementsPivot!$A$3,"Organization",$A14,$H$1,B$2)*B$2)</f>
        <v>0</v>
      </c>
      <c r="C14" s="55">
        <f>IF(ISERR(GETPIVOTDATA("Record",MissingElementsPivot!$A$3,"Organization",$A14,$H$1,C$2)*C$2),0,GETPIVOTDATA("Record",MissingElementsPivot!$A$3,"Organization",$A14,$H$1,C$2)*C$2)</f>
        <v>0</v>
      </c>
      <c r="D14" s="55">
        <f>IF(ISERR(GETPIVOTDATA("Record",MissingElementsPivot!$A$3,"Organization",$A14,$H$1,D$2)*D$2),0,GETPIVOTDATA("Record",MissingElementsPivot!$A$3,"Organization",$A14,$H$1,D$2)*D$2)</f>
        <v>0</v>
      </c>
      <c r="E14" s="55">
        <f>IF(ISERR(GETPIVOTDATA("Record",MissingElementsPivot!$A$3,"Organization",$A14,$H$1,E$2)*E$2),0,GETPIVOTDATA("Record",MissingElementsPivot!$A$3,"Organization",$A14,$H$1,E$2)*E$2)</f>
        <v>0</v>
      </c>
      <c r="F14" s="55">
        <f>IF(ISERR(GETPIVOTDATA("Record",MissingElementsPivot!$A$3,"Organization",$A14,$H$1,F$2)*F$2),0,GETPIVOTDATA("Record",MissingElementsPivot!$A$3,"Organization",$A14,$H$1,F$2)*F$2)</f>
        <v>0</v>
      </c>
      <c r="G14" s="55">
        <f>IF(ISERR(GETPIVOTDATA("Record",MissingElementsPivot!$A$3,"Organization",$A14,$H$1,G$2)*G$2),0,GETPIVOTDATA("Record",MissingElementsPivot!$A$3,"Organization",$A14,$H$1,G$2)*G$2)</f>
        <v>115</v>
      </c>
      <c r="H14" s="55">
        <f>IF(ISERR(GETPIVOTDATA("Record",MissingElementsPivot!$A$3,"Organization",$A14,$H$1,H$2)*H$2),0,GETPIVOTDATA("Record",MissingElementsPivot!$A$3,"Organization",$A14,$H$1,H$2)*H$2)</f>
        <v>6</v>
      </c>
      <c r="I14" s="55">
        <f>IF(ISERR(GETPIVOTDATA("Record",MissingElementsPivot!$A$3,"Organization",$A14,$H$1,I$2)*I$2),0,GETPIVOTDATA("Record",MissingElementsPivot!$A$3,"Organization",$A14,$H$1,I$2)*I$2)</f>
        <v>0</v>
      </c>
      <c r="J14" s="55">
        <f>IF(ISERR(GETPIVOTDATA("Record",MissingElementsPivot!$A$3,"Organization",$A14,$H$1,J$2)*J$2),0,GETPIVOTDATA("Record",MissingElementsPivot!$A$3,"Organization",$A14,$H$1,J$2)*J$2)</f>
        <v>0</v>
      </c>
      <c r="K14" s="55">
        <f>IF(ISERR(GETPIVOTDATA("Record",MissingElementsPivot!$A$3,"Organization",$A14,$H$1,K$2)*K$2),0,GETPIVOTDATA("Record",MissingElementsPivot!$A$3,"Organization",$A14,$H$1,K$2)*K$2)</f>
        <v>0</v>
      </c>
      <c r="L14" s="55">
        <f>IF(ISERR(GETPIVOTDATA("Record",MissingElementsPivot!$A$3,"Organization",$A14,$H$1,L$2)*L$2),0,GETPIVOTDATA("Record",MissingElementsPivot!$A$3,"Organization",$A14,$H$1,L$2)*L$2)</f>
        <v>0</v>
      </c>
      <c r="M14" s="55">
        <f>IF(ISERR(GETPIVOTDATA("Record",MissingElementsPivot!$A$3,"Organization",$A14,$H$1,M$2)*M$2),0,GETPIVOTDATA("Record",MissingElementsPivot!$A$3,"Organization",$A14,$H$1,M$2)*M$2)</f>
        <v>0</v>
      </c>
      <c r="N14" s="55">
        <f>IF(ISERR(GETPIVOTDATA("Record",MissingElementsPivot!$A$3,"Organization",$A14,$H$1,N$2)*N$2),0,GETPIVOTDATA("Record",MissingElementsPivot!$A$3,"Organization",$A14,$H$1,N$2)*N$2)</f>
        <v>0</v>
      </c>
      <c r="O14" s="55">
        <f>IF(ISERR(GETPIVOTDATA("Record",MissingElementsPivot!$A$3,"Organization",$A14,$H$1,O$2)*O$2),0,GETPIVOTDATA("Record",MissingElementsPivot!$A$3,"Organization",$A14,$H$1,O$2)*O$2)</f>
        <v>0</v>
      </c>
      <c r="P14" s="55">
        <f>IF(ISERR(GETPIVOTDATA("Record",MissingElementsPivot!$A$3,"Organization",$A14,$H$1,P$2)*P$2),0,GETPIVOTDATA("Record",MissingElementsPivot!$A$3,"Organization",$A14,$H$1,P$2)*P$2)</f>
        <v>0</v>
      </c>
      <c r="Q14" s="55">
        <f>IF(ISERR(GETPIVOTDATA("Record",MissingElementsPivot!$A$3,"Organization",$A14,$H$1,Q$2)*Q$2),0,GETPIVOTDATA("Record",MissingElementsPivot!$A$3,"Organization",$A14,$H$1,Q$2)*Q$2)</f>
        <v>0</v>
      </c>
      <c r="R14" s="55">
        <f>IF(ISERR(GETPIVOTDATA("Record",MissingElementsPivot!$A$3,"Organization",$A14,$H$1,R$2)*R$2),0,GETPIVOTDATA("Record",MissingElementsPivot!$A$3,"Organization",$A14,$H$1,R$2)*R$2)</f>
        <v>0</v>
      </c>
      <c r="S14" s="55">
        <f>IF(ISERR(GETPIVOTDATA("Record",MissingElementsPivot!$A$3,"Organization",$A14,$H$1,S$2)*S$2),0,GETPIVOTDATA("Record",MissingElementsPivot!$A$3,"Organization",$A14,$H$1,S$2)*S$2)</f>
        <v>0</v>
      </c>
      <c r="T14" s="55">
        <f>IF(ISERR(GETPIVOTDATA("Record",MissingElementsPivot!$A$3,"Organization",$A14,$H$1,T$2)*T$2),0,GETPIVOTDATA("Record",MissingElementsPivot!$A$3,"Organization",$A14,$H$1,T$2)*T$2)</f>
        <v>0</v>
      </c>
      <c r="U14" s="55">
        <f>IF(ISERR(GETPIVOTDATA("Record",MissingElementsPivot!$A$3,"Organization",$A14,$H$1,U$2)*U$2),0,GETPIVOTDATA("Record",MissingElementsPivot!$A$3,"Organization",$A14,$H$1,U$2)*U$2)</f>
        <v>0</v>
      </c>
      <c r="V14" s="55">
        <f>IF(ISERR(GETPIVOTDATA("Record",MissingElementsPivot!$A$3,"Organization",$A14,$H$1,V$2)*V$2),0,GETPIVOTDATA("Record",MissingElementsPivot!$A$3,"Organization",$A14,$H$1,V$2)*V$2)</f>
        <v>0</v>
      </c>
      <c r="W14" s="55">
        <f>GETPIVOTDATA("Record",MissingElementsPivot!$A$3,"Organization",A14)</f>
        <v>24</v>
      </c>
      <c r="X14" s="64">
        <f t="shared" si="1"/>
        <v>5.041666666666667</v>
      </c>
      <c r="Y14" s="64">
        <f t="shared" si="0"/>
        <v>46.542901377393477</v>
      </c>
      <c r="AA14" s="72" t="s">
        <v>743</v>
      </c>
      <c r="AB14" s="72">
        <v>24</v>
      </c>
      <c r="AC14" s="64">
        <v>65.74144443075086</v>
      </c>
      <c r="AD14" s="88">
        <v>17.990083497228323</v>
      </c>
      <c r="AE14" s="64">
        <v>4.597776802581838</v>
      </c>
      <c r="AF14" s="64">
        <v>11.990783414233549</v>
      </c>
      <c r="AG14" s="64">
        <v>7.6637926788594877</v>
      </c>
      <c r="AH14" s="88">
        <v>18.241062071678918</v>
      </c>
      <c r="AI14" s="64">
        <v>18.241062071678918</v>
      </c>
    </row>
    <row r="15" spans="1:35" x14ac:dyDescent="0.2">
      <c r="A15" s="50" t="s">
        <v>610</v>
      </c>
      <c r="B15" s="55">
        <f>IF(ISERR(GETPIVOTDATA("Record",MissingElementsPivot!$A$3,"Organization",$A15,$H$1,B$2)*B$2),0,GETPIVOTDATA("Record",MissingElementsPivot!$A$3,"Organization",$A15,$H$1,B$2)*B$2)</f>
        <v>0</v>
      </c>
      <c r="C15" s="55">
        <f>IF(ISERR(GETPIVOTDATA("Record",MissingElementsPivot!$A$3,"Organization",$A15,$H$1,C$2)*C$2),0,GETPIVOTDATA("Record",MissingElementsPivot!$A$3,"Organization",$A15,$H$1,C$2)*C$2)</f>
        <v>3</v>
      </c>
      <c r="D15" s="55">
        <f>IF(ISERR(GETPIVOTDATA("Record",MissingElementsPivot!$A$3,"Organization",$A15,$H$1,D$2)*D$2),0,GETPIVOTDATA("Record",MissingElementsPivot!$A$3,"Organization",$A15,$H$1,D$2)*D$2)</f>
        <v>8</v>
      </c>
      <c r="E15" s="55">
        <f>IF(ISERR(GETPIVOTDATA("Record",MissingElementsPivot!$A$3,"Organization",$A15,$H$1,E$2)*E$2),0,GETPIVOTDATA("Record",MissingElementsPivot!$A$3,"Organization",$A15,$H$1,E$2)*E$2)</f>
        <v>3</v>
      </c>
      <c r="F15" s="55">
        <f>IF(ISERR(GETPIVOTDATA("Record",MissingElementsPivot!$A$3,"Organization",$A15,$H$1,F$2)*F$2),0,GETPIVOTDATA("Record",MissingElementsPivot!$A$3,"Organization",$A15,$H$1,F$2)*F$2)</f>
        <v>8</v>
      </c>
      <c r="G15" s="55">
        <f>IF(ISERR(GETPIVOTDATA("Record",MissingElementsPivot!$A$3,"Organization",$A15,$H$1,G$2)*G$2),0,GETPIVOTDATA("Record",MissingElementsPivot!$A$3,"Organization",$A15,$H$1,G$2)*G$2)</f>
        <v>10</v>
      </c>
      <c r="H15" s="55">
        <f>IF(ISERR(GETPIVOTDATA("Record",MissingElementsPivot!$A$3,"Organization",$A15,$H$1,H$2)*H$2),0,GETPIVOTDATA("Record",MissingElementsPivot!$A$3,"Organization",$A15,$H$1,H$2)*H$2)</f>
        <v>0</v>
      </c>
      <c r="I15" s="55">
        <f>IF(ISERR(GETPIVOTDATA("Record",MissingElementsPivot!$A$3,"Organization",$A15,$H$1,I$2)*I$2),0,GETPIVOTDATA("Record",MissingElementsPivot!$A$3,"Organization",$A15,$H$1,I$2)*I$2)</f>
        <v>7</v>
      </c>
      <c r="J15" s="55">
        <f>IF(ISERR(GETPIVOTDATA("Record",MissingElementsPivot!$A$3,"Organization",$A15,$H$1,J$2)*J$2),0,GETPIVOTDATA("Record",MissingElementsPivot!$A$3,"Organization",$A15,$H$1,J$2)*J$2)</f>
        <v>0</v>
      </c>
      <c r="K15" s="55">
        <f>IF(ISERR(GETPIVOTDATA("Record",MissingElementsPivot!$A$3,"Organization",$A15,$H$1,K$2)*K$2),0,GETPIVOTDATA("Record",MissingElementsPivot!$A$3,"Organization",$A15,$H$1,K$2)*K$2)</f>
        <v>0</v>
      </c>
      <c r="L15" s="55">
        <f>IF(ISERR(GETPIVOTDATA("Record",MissingElementsPivot!$A$3,"Organization",$A15,$H$1,L$2)*L$2),0,GETPIVOTDATA("Record",MissingElementsPivot!$A$3,"Organization",$A15,$H$1,L$2)*L$2)</f>
        <v>0</v>
      </c>
      <c r="M15" s="55">
        <f>IF(ISERR(GETPIVOTDATA("Record",MissingElementsPivot!$A$3,"Organization",$A15,$H$1,M$2)*M$2),0,GETPIVOTDATA("Record",MissingElementsPivot!$A$3,"Organization",$A15,$H$1,M$2)*M$2)</f>
        <v>0</v>
      </c>
      <c r="N15" s="55">
        <f>IF(ISERR(GETPIVOTDATA("Record",MissingElementsPivot!$A$3,"Organization",$A15,$H$1,N$2)*N$2),0,GETPIVOTDATA("Record",MissingElementsPivot!$A$3,"Organization",$A15,$H$1,N$2)*N$2)</f>
        <v>0</v>
      </c>
      <c r="O15" s="55">
        <f>IF(ISERR(GETPIVOTDATA("Record",MissingElementsPivot!$A$3,"Organization",$A15,$H$1,O$2)*O$2),0,GETPIVOTDATA("Record",MissingElementsPivot!$A$3,"Organization",$A15,$H$1,O$2)*O$2)</f>
        <v>0</v>
      </c>
      <c r="P15" s="55">
        <f>IF(ISERR(GETPIVOTDATA("Record",MissingElementsPivot!$A$3,"Organization",$A15,$H$1,P$2)*P$2),0,GETPIVOTDATA("Record",MissingElementsPivot!$A$3,"Organization",$A15,$H$1,P$2)*P$2)</f>
        <v>0</v>
      </c>
      <c r="Q15" s="55">
        <f>IF(ISERR(GETPIVOTDATA("Record",MissingElementsPivot!$A$3,"Organization",$A15,$H$1,Q$2)*Q$2),0,GETPIVOTDATA("Record",MissingElementsPivot!$A$3,"Organization",$A15,$H$1,Q$2)*Q$2)</f>
        <v>0</v>
      </c>
      <c r="R15" s="55">
        <f>IF(ISERR(GETPIVOTDATA("Record",MissingElementsPivot!$A$3,"Organization",$A15,$H$1,R$2)*R$2),0,GETPIVOTDATA("Record",MissingElementsPivot!$A$3,"Organization",$A15,$H$1,R$2)*R$2)</f>
        <v>0</v>
      </c>
      <c r="S15" s="55">
        <f>IF(ISERR(GETPIVOTDATA("Record",MissingElementsPivot!$A$3,"Organization",$A15,$H$1,S$2)*S$2),0,GETPIVOTDATA("Record",MissingElementsPivot!$A$3,"Organization",$A15,$H$1,S$2)*S$2)</f>
        <v>0</v>
      </c>
      <c r="T15" s="55">
        <f>IF(ISERR(GETPIVOTDATA("Record",MissingElementsPivot!$A$3,"Organization",$A15,$H$1,T$2)*T$2),0,GETPIVOTDATA("Record",MissingElementsPivot!$A$3,"Organization",$A15,$H$1,T$2)*T$2)</f>
        <v>0</v>
      </c>
      <c r="U15" s="55">
        <f>IF(ISERR(GETPIVOTDATA("Record",MissingElementsPivot!$A$3,"Organization",$A15,$H$1,U$2)*U$2),0,GETPIVOTDATA("Record",MissingElementsPivot!$A$3,"Organization",$A15,$H$1,U$2)*U$2)</f>
        <v>0</v>
      </c>
      <c r="V15" s="55">
        <f>IF(ISERR(GETPIVOTDATA("Record",MissingElementsPivot!$A$3,"Organization",$A15,$H$1,V$2)*V$2),0,GETPIVOTDATA("Record",MissingElementsPivot!$A$3,"Organization",$A15,$H$1,V$2)*V$2)</f>
        <v>0</v>
      </c>
      <c r="W15" s="55">
        <f>GETPIVOTDATA("Record",MissingElementsPivot!$A$3,"Organization",A15)</f>
        <v>13</v>
      </c>
      <c r="X15" s="64">
        <f t="shared" si="1"/>
        <v>3</v>
      </c>
      <c r="Y15" s="64">
        <f t="shared" si="0"/>
        <v>2.2809773437505063</v>
      </c>
      <c r="AA15" s="72" t="s">
        <v>610</v>
      </c>
      <c r="AB15" s="72">
        <v>13</v>
      </c>
      <c r="AC15" s="64">
        <v>1.2748983380925003</v>
      </c>
      <c r="AD15" s="88">
        <v>2.2622196868901021</v>
      </c>
      <c r="AE15" s="64">
        <v>-4.8852571078176714</v>
      </c>
      <c r="AF15" s="64">
        <v>-0.61859417991578214</v>
      </c>
      <c r="AG15" s="64">
        <v>-4.0484746027636929</v>
      </c>
      <c r="AH15" s="88">
        <v>0.83079428708067549</v>
      </c>
      <c r="AI15" s="64">
        <v>0.83079428708067549</v>
      </c>
    </row>
    <row r="16" spans="1:35" x14ac:dyDescent="0.2">
      <c r="A16" s="50" t="s">
        <v>2516</v>
      </c>
      <c r="B16" s="55">
        <f>IF(ISERR(GETPIVOTDATA("Record",MissingElementsPivot!$A$3,"Organization",$A16,$H$1,B$2)*B$2),0,GETPIVOTDATA("Record",MissingElementsPivot!$A$3,"Organization",$A16,$H$1,B$2)*B$2)</f>
        <v>0</v>
      </c>
      <c r="C16" s="55">
        <f>IF(ISERR(GETPIVOTDATA("Record",MissingElementsPivot!$A$3,"Organization",$A16,$H$1,C$2)*C$2),0,GETPIVOTDATA("Record",MissingElementsPivot!$A$3,"Organization",$A16,$H$1,C$2)*C$2)</f>
        <v>0</v>
      </c>
      <c r="D16" s="55">
        <f>IF(ISERR(GETPIVOTDATA("Record",MissingElementsPivot!$A$3,"Organization",$A16,$H$1,D$2)*D$2),0,GETPIVOTDATA("Record",MissingElementsPivot!$A$3,"Organization",$A16,$H$1,D$2)*D$2)</f>
        <v>0</v>
      </c>
      <c r="E16" s="55">
        <f>IF(ISERR(GETPIVOTDATA("Record",MissingElementsPivot!$A$3,"Organization",$A16,$H$1,E$2)*E$2),0,GETPIVOTDATA("Record",MissingElementsPivot!$A$3,"Organization",$A16,$H$1,E$2)*E$2)</f>
        <v>0</v>
      </c>
      <c r="F16" s="55">
        <f>IF(ISERR(GETPIVOTDATA("Record",MissingElementsPivot!$A$3,"Organization",$A16,$H$1,F$2)*F$2),0,GETPIVOTDATA("Record",MissingElementsPivot!$A$3,"Organization",$A16,$H$1,F$2)*F$2)</f>
        <v>24</v>
      </c>
      <c r="G16" s="55">
        <f>IF(ISERR(GETPIVOTDATA("Record",MissingElementsPivot!$A$3,"Organization",$A16,$H$1,G$2)*G$2),0,GETPIVOTDATA("Record",MissingElementsPivot!$A$3,"Organization",$A16,$H$1,G$2)*G$2)</f>
        <v>0</v>
      </c>
      <c r="H16" s="55">
        <f>IF(ISERR(GETPIVOTDATA("Record",MissingElementsPivot!$A$3,"Organization",$A16,$H$1,H$2)*H$2),0,GETPIVOTDATA("Record",MissingElementsPivot!$A$3,"Organization",$A16,$H$1,H$2)*H$2)</f>
        <v>0</v>
      </c>
      <c r="I16" s="55">
        <f>IF(ISERR(GETPIVOTDATA("Record",MissingElementsPivot!$A$3,"Organization",$A16,$H$1,I$2)*I$2),0,GETPIVOTDATA("Record",MissingElementsPivot!$A$3,"Organization",$A16,$H$1,I$2)*I$2)</f>
        <v>0</v>
      </c>
      <c r="J16" s="55">
        <f>IF(ISERR(GETPIVOTDATA("Record",MissingElementsPivot!$A$3,"Organization",$A16,$H$1,J$2)*J$2),0,GETPIVOTDATA("Record",MissingElementsPivot!$A$3,"Organization",$A16,$H$1,J$2)*J$2)</f>
        <v>0</v>
      </c>
      <c r="K16" s="55">
        <f>IF(ISERR(GETPIVOTDATA("Record",MissingElementsPivot!$A$3,"Organization",$A16,$H$1,K$2)*K$2),0,GETPIVOTDATA("Record",MissingElementsPivot!$A$3,"Organization",$A16,$H$1,K$2)*K$2)</f>
        <v>0</v>
      </c>
      <c r="L16" s="55">
        <f>IF(ISERR(GETPIVOTDATA("Record",MissingElementsPivot!$A$3,"Organization",$A16,$H$1,L$2)*L$2),0,GETPIVOTDATA("Record",MissingElementsPivot!$A$3,"Organization",$A16,$H$1,L$2)*L$2)</f>
        <v>0</v>
      </c>
      <c r="M16" s="55">
        <f>IF(ISERR(GETPIVOTDATA("Record",MissingElementsPivot!$A$3,"Organization",$A16,$H$1,M$2)*M$2),0,GETPIVOTDATA("Record",MissingElementsPivot!$A$3,"Organization",$A16,$H$1,M$2)*M$2)</f>
        <v>0</v>
      </c>
      <c r="N16" s="55">
        <f>IF(ISERR(GETPIVOTDATA("Record",MissingElementsPivot!$A$3,"Organization",$A16,$H$1,N$2)*N$2),0,GETPIVOTDATA("Record",MissingElementsPivot!$A$3,"Organization",$A16,$H$1,N$2)*N$2)</f>
        <v>0</v>
      </c>
      <c r="O16" s="55">
        <f>IF(ISERR(GETPIVOTDATA("Record",MissingElementsPivot!$A$3,"Organization",$A16,$H$1,O$2)*O$2),0,GETPIVOTDATA("Record",MissingElementsPivot!$A$3,"Organization",$A16,$H$1,O$2)*O$2)</f>
        <v>0</v>
      </c>
      <c r="P16" s="55">
        <f>IF(ISERR(GETPIVOTDATA("Record",MissingElementsPivot!$A$3,"Organization",$A16,$H$1,P$2)*P$2),0,GETPIVOTDATA("Record",MissingElementsPivot!$A$3,"Organization",$A16,$H$1,P$2)*P$2)</f>
        <v>0</v>
      </c>
      <c r="Q16" s="55">
        <f>IF(ISERR(GETPIVOTDATA("Record",MissingElementsPivot!$A$3,"Organization",$A16,$H$1,Q$2)*Q$2),0,GETPIVOTDATA("Record",MissingElementsPivot!$A$3,"Organization",$A16,$H$1,Q$2)*Q$2)</f>
        <v>0</v>
      </c>
      <c r="R16" s="55">
        <f>IF(ISERR(GETPIVOTDATA("Record",MissingElementsPivot!$A$3,"Organization",$A16,$H$1,R$2)*R$2),0,GETPIVOTDATA("Record",MissingElementsPivot!$A$3,"Organization",$A16,$H$1,R$2)*R$2)</f>
        <v>0</v>
      </c>
      <c r="S16" s="55">
        <f>IF(ISERR(GETPIVOTDATA("Record",MissingElementsPivot!$A$3,"Organization",$A16,$H$1,S$2)*S$2),0,GETPIVOTDATA("Record",MissingElementsPivot!$A$3,"Organization",$A16,$H$1,S$2)*S$2)</f>
        <v>0</v>
      </c>
      <c r="T16" s="55">
        <f>IF(ISERR(GETPIVOTDATA("Record",MissingElementsPivot!$A$3,"Organization",$A16,$H$1,T$2)*T$2),0,GETPIVOTDATA("Record",MissingElementsPivot!$A$3,"Organization",$A16,$H$1,T$2)*T$2)</f>
        <v>0</v>
      </c>
      <c r="U16" s="55">
        <f>IF(ISERR(GETPIVOTDATA("Record",MissingElementsPivot!$A$3,"Organization",$A16,$H$1,U$2)*U$2),0,GETPIVOTDATA("Record",MissingElementsPivot!$A$3,"Organization",$A16,$H$1,U$2)*U$2)</f>
        <v>0</v>
      </c>
      <c r="V16" s="55">
        <f>IF(ISERR(GETPIVOTDATA("Record",MissingElementsPivot!$A$3,"Organization",$A16,$H$1,V$2)*V$2),0,GETPIVOTDATA("Record",MissingElementsPivot!$A$3,"Organization",$A16,$H$1,V$2)*V$2)</f>
        <v>0</v>
      </c>
      <c r="W16" s="55">
        <f>GETPIVOTDATA("Record",MissingElementsPivot!$A$3,"Organization",A16)</f>
        <v>6</v>
      </c>
      <c r="X16" s="64">
        <f t="shared" si="1"/>
        <v>4</v>
      </c>
      <c r="Y16" s="64">
        <f t="shared" si="0"/>
        <v>39.007255337766061</v>
      </c>
      <c r="AA16" s="72" t="s">
        <v>2516</v>
      </c>
      <c r="AB16" s="72">
        <v>6</v>
      </c>
      <c r="AC16" s="64">
        <v>44.884459628692774</v>
      </c>
      <c r="AD16" s="88">
        <v>13.334871469501955</v>
      </c>
      <c r="AE16" s="64">
        <v>-23.577915244211642</v>
      </c>
      <c r="AF16" s="64">
        <v>-8.7357096006456789</v>
      </c>
      <c r="AG16" s="64">
        <v>-13.196826645849693</v>
      </c>
      <c r="AH16" s="88">
        <v>5.8088608964816979</v>
      </c>
      <c r="AI16" s="64">
        <v>5.8088608964816979</v>
      </c>
    </row>
    <row r="17" spans="1:35" x14ac:dyDescent="0.2">
      <c r="A17" s="50" t="s">
        <v>541</v>
      </c>
      <c r="B17" s="55">
        <f>IF(ISERR(GETPIVOTDATA("Record",MissingElementsPivot!$A$3,"Organization",$A17,$H$1,B$2)*B$2),0,GETPIVOTDATA("Record",MissingElementsPivot!$A$3,"Organization",$A17,$H$1,B$2)*B$2)</f>
        <v>0</v>
      </c>
      <c r="C17" s="55">
        <f>IF(ISERR(GETPIVOTDATA("Record",MissingElementsPivot!$A$3,"Organization",$A17,$H$1,C$2)*C$2),0,GETPIVOTDATA("Record",MissingElementsPivot!$A$3,"Organization",$A17,$H$1,C$2)*C$2)</f>
        <v>0</v>
      </c>
      <c r="D17" s="55">
        <f>IF(ISERR(GETPIVOTDATA("Record",MissingElementsPivot!$A$3,"Organization",$A17,$H$1,D$2)*D$2),0,GETPIVOTDATA("Record",MissingElementsPivot!$A$3,"Organization",$A17,$H$1,D$2)*D$2)</f>
        <v>2</v>
      </c>
      <c r="E17" s="55">
        <f>IF(ISERR(GETPIVOTDATA("Record",MissingElementsPivot!$A$3,"Organization",$A17,$H$1,E$2)*E$2),0,GETPIVOTDATA("Record",MissingElementsPivot!$A$3,"Organization",$A17,$H$1,E$2)*E$2)</f>
        <v>0</v>
      </c>
      <c r="F17" s="55">
        <f>IF(ISERR(GETPIVOTDATA("Record",MissingElementsPivot!$A$3,"Organization",$A17,$H$1,F$2)*F$2),0,GETPIVOTDATA("Record",MissingElementsPivot!$A$3,"Organization",$A17,$H$1,F$2)*F$2)</f>
        <v>0</v>
      </c>
      <c r="G17" s="55">
        <f>IF(ISERR(GETPIVOTDATA("Record",MissingElementsPivot!$A$3,"Organization",$A17,$H$1,G$2)*G$2),0,GETPIVOTDATA("Record",MissingElementsPivot!$A$3,"Organization",$A17,$H$1,G$2)*G$2)</f>
        <v>0</v>
      </c>
      <c r="H17" s="55">
        <f>IF(ISERR(GETPIVOTDATA("Record",MissingElementsPivot!$A$3,"Organization",$A17,$H$1,H$2)*H$2),0,GETPIVOTDATA("Record",MissingElementsPivot!$A$3,"Organization",$A17,$H$1,H$2)*H$2)</f>
        <v>0</v>
      </c>
      <c r="I17" s="55">
        <f>IF(ISERR(GETPIVOTDATA("Record",MissingElementsPivot!$A$3,"Organization",$A17,$H$1,I$2)*I$2),0,GETPIVOTDATA("Record",MissingElementsPivot!$A$3,"Organization",$A17,$H$1,I$2)*I$2)</f>
        <v>0</v>
      </c>
      <c r="J17" s="55">
        <f>IF(ISERR(GETPIVOTDATA("Record",MissingElementsPivot!$A$3,"Organization",$A17,$H$1,J$2)*J$2),0,GETPIVOTDATA("Record",MissingElementsPivot!$A$3,"Organization",$A17,$H$1,J$2)*J$2)</f>
        <v>0</v>
      </c>
      <c r="K17" s="55">
        <f>IF(ISERR(GETPIVOTDATA("Record",MissingElementsPivot!$A$3,"Organization",$A17,$H$1,K$2)*K$2),0,GETPIVOTDATA("Record",MissingElementsPivot!$A$3,"Organization",$A17,$H$1,K$2)*K$2)</f>
        <v>0</v>
      </c>
      <c r="L17" s="55">
        <f>IF(ISERR(GETPIVOTDATA("Record",MissingElementsPivot!$A$3,"Organization",$A17,$H$1,L$2)*L$2),0,GETPIVOTDATA("Record",MissingElementsPivot!$A$3,"Organization",$A17,$H$1,L$2)*L$2)</f>
        <v>0</v>
      </c>
      <c r="M17" s="55">
        <f>IF(ISERR(GETPIVOTDATA("Record",MissingElementsPivot!$A$3,"Organization",$A17,$H$1,M$2)*M$2),0,GETPIVOTDATA("Record",MissingElementsPivot!$A$3,"Organization",$A17,$H$1,M$2)*M$2)</f>
        <v>0</v>
      </c>
      <c r="N17" s="55">
        <f>IF(ISERR(GETPIVOTDATA("Record",MissingElementsPivot!$A$3,"Organization",$A17,$H$1,N$2)*N$2),0,GETPIVOTDATA("Record",MissingElementsPivot!$A$3,"Organization",$A17,$H$1,N$2)*N$2)</f>
        <v>0</v>
      </c>
      <c r="O17" s="55">
        <f>IF(ISERR(GETPIVOTDATA("Record",MissingElementsPivot!$A$3,"Organization",$A17,$H$1,O$2)*O$2),0,GETPIVOTDATA("Record",MissingElementsPivot!$A$3,"Organization",$A17,$H$1,O$2)*O$2)</f>
        <v>0</v>
      </c>
      <c r="P17" s="55">
        <f>IF(ISERR(GETPIVOTDATA("Record",MissingElementsPivot!$A$3,"Organization",$A17,$H$1,P$2)*P$2),0,GETPIVOTDATA("Record",MissingElementsPivot!$A$3,"Organization",$A17,$H$1,P$2)*P$2)</f>
        <v>0</v>
      </c>
      <c r="Q17" s="55">
        <f>IF(ISERR(GETPIVOTDATA("Record",MissingElementsPivot!$A$3,"Organization",$A17,$H$1,Q$2)*Q$2),0,GETPIVOTDATA("Record",MissingElementsPivot!$A$3,"Organization",$A17,$H$1,Q$2)*Q$2)</f>
        <v>0</v>
      </c>
      <c r="R17" s="55">
        <f>IF(ISERR(GETPIVOTDATA("Record",MissingElementsPivot!$A$3,"Organization",$A17,$H$1,R$2)*R$2),0,GETPIVOTDATA("Record",MissingElementsPivot!$A$3,"Organization",$A17,$H$1,R$2)*R$2)</f>
        <v>0</v>
      </c>
      <c r="S17" s="55">
        <f>IF(ISERR(GETPIVOTDATA("Record",MissingElementsPivot!$A$3,"Organization",$A17,$H$1,S$2)*S$2),0,GETPIVOTDATA("Record",MissingElementsPivot!$A$3,"Organization",$A17,$H$1,S$2)*S$2)</f>
        <v>0</v>
      </c>
      <c r="T17" s="55">
        <f>IF(ISERR(GETPIVOTDATA("Record",MissingElementsPivot!$A$3,"Organization",$A17,$H$1,T$2)*T$2),0,GETPIVOTDATA("Record",MissingElementsPivot!$A$3,"Organization",$A17,$H$1,T$2)*T$2)</f>
        <v>0</v>
      </c>
      <c r="U17" s="55">
        <f>IF(ISERR(GETPIVOTDATA("Record",MissingElementsPivot!$A$3,"Organization",$A17,$H$1,U$2)*U$2),0,GETPIVOTDATA("Record",MissingElementsPivot!$A$3,"Organization",$A17,$H$1,U$2)*U$2)</f>
        <v>0</v>
      </c>
      <c r="V17" s="55">
        <f>IF(ISERR(GETPIVOTDATA("Record",MissingElementsPivot!$A$3,"Organization",$A17,$H$1,V$2)*V$2),0,GETPIVOTDATA("Record",MissingElementsPivot!$A$3,"Organization",$A17,$H$1,V$2)*V$2)</f>
        <v>0</v>
      </c>
      <c r="W17" s="55">
        <f>GETPIVOTDATA("Record",MissingElementsPivot!$A$3,"Organization",A17)</f>
        <v>1</v>
      </c>
      <c r="X17" s="64">
        <f t="shared" si="1"/>
        <v>2</v>
      </c>
      <c r="Y17" s="64">
        <f t="shared" si="0"/>
        <v>2.6198902838798084</v>
      </c>
      <c r="AA17" s="72" t="s">
        <v>541</v>
      </c>
      <c r="AB17" s="72">
        <v>1</v>
      </c>
      <c r="AC17" s="64">
        <v>3.0146278855092139</v>
      </c>
      <c r="AD17" s="24">
        <v>-35.690391286019938</v>
      </c>
      <c r="AE17" s="64">
        <v>-23.577915244211642</v>
      </c>
      <c r="AF17" s="64">
        <v>1.5174706818022998</v>
      </c>
      <c r="AG17" s="64">
        <v>-13.196826645849693</v>
      </c>
      <c r="AH17" s="24">
        <v>-11.411082472535201</v>
      </c>
      <c r="AI17" s="64">
        <v>-11.411082472535201</v>
      </c>
    </row>
    <row r="18" spans="1:35" x14ac:dyDescent="0.2">
      <c r="A18" s="51" t="s">
        <v>4</v>
      </c>
      <c r="B18" s="62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62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62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62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62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62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62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62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62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62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62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62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62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62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62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62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62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62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62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62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62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62">
        <f>GETPIVOTDATA("Record",MissingElementsPivot!$A$3,"Organization",A18)</f>
        <v>250</v>
      </c>
      <c r="X18" s="58">
        <f t="shared" si="1"/>
        <v>3</v>
      </c>
      <c r="Y18" s="58">
        <f t="shared" si="0"/>
        <v>20.813572810822933</v>
      </c>
      <c r="AA18" s="71" t="s">
        <v>4</v>
      </c>
      <c r="AB18" s="71">
        <v>250</v>
      </c>
      <c r="AC18" s="58">
        <v>3.0146278855092139</v>
      </c>
      <c r="AD18" s="90">
        <v>13.334871469501955</v>
      </c>
      <c r="AE18" s="58">
        <v>24.34467671556812</v>
      </c>
      <c r="AF18" s="58">
        <v>1.5174706818022998</v>
      </c>
      <c r="AG18" s="58">
        <v>-52.946304494794575</v>
      </c>
      <c r="AH18" s="90">
        <v>5.8088608964816979</v>
      </c>
      <c r="AI18" s="58">
        <v>5.8088608964816979</v>
      </c>
    </row>
    <row r="19" spans="1:35" x14ac:dyDescent="0.2">
      <c r="A19" s="51" t="s">
        <v>2809</v>
      </c>
      <c r="B19" s="62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62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62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62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62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62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62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62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62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62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62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62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62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62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62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62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62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62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62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62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62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62">
        <f>GETPIVOTDATA("Record",MissingElementsPivot!$A$3,"Organization",A19)</f>
        <v>250</v>
      </c>
      <c r="X19" s="58">
        <f t="shared" si="1"/>
        <v>2.92</v>
      </c>
      <c r="Y19" s="58">
        <f t="shared" si="0"/>
        <v>18.478639530813311</v>
      </c>
      <c r="AA19" s="71" t="s">
        <v>2809</v>
      </c>
      <c r="AB19" s="71">
        <v>250</v>
      </c>
      <c r="AC19" s="58">
        <v>1.3335177816741848</v>
      </c>
      <c r="AD19" s="24">
        <v>-9.3639016595195219</v>
      </c>
      <c r="AE19" s="58">
        <v>-23.577915244211642</v>
      </c>
      <c r="AF19" s="58">
        <v>3.7602204965781412</v>
      </c>
      <c r="AG19" s="58">
        <v>-34.488279986104281</v>
      </c>
      <c r="AH19" s="90">
        <v>-1.3096706207607978</v>
      </c>
      <c r="AI19" s="58">
        <v>-1.3096706207607978</v>
      </c>
    </row>
    <row r="20" spans="1:35" x14ac:dyDescent="0.2">
      <c r="A20" s="51" t="s">
        <v>282</v>
      </c>
      <c r="B20" s="62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62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62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62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62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62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62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62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62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62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62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62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62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62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62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62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62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62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62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62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62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62">
        <f>GETPIVOTDATA("Record",MissingElementsPivot!$A$3,"Organization",A20)</f>
        <v>240</v>
      </c>
      <c r="X20" s="58">
        <f t="shared" si="1"/>
        <v>2.5458333333333334</v>
      </c>
      <c r="Y20" s="58">
        <f t="shared" si="0"/>
        <v>8.2215812221190685</v>
      </c>
      <c r="AA20" s="71" t="s">
        <v>282</v>
      </c>
      <c r="AB20" s="71">
        <v>240</v>
      </c>
      <c r="AC20" s="58">
        <v>-3.952431642565061</v>
      </c>
      <c r="AD20" s="90">
        <v>4.0529977168586022</v>
      </c>
      <c r="AE20" s="58">
        <v>-23.577915244211642</v>
      </c>
      <c r="AF20" s="58">
        <v>1.3299130852382861</v>
      </c>
      <c r="AG20" s="58">
        <v>-50.619225524569295</v>
      </c>
      <c r="AH20" s="24">
        <v>-3.6716532625965366</v>
      </c>
      <c r="AI20" s="58">
        <v>-3.6716532625965366</v>
      </c>
    </row>
    <row r="21" spans="1:35" x14ac:dyDescent="0.2">
      <c r="A21" s="51" t="s">
        <v>257</v>
      </c>
      <c r="B21" s="62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62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62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62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62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62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62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62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62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62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62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62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62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62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62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62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62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62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62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62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62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62">
        <f>GETPIVOTDATA("Record",MissingElementsPivot!$A$3,"Organization",A21)</f>
        <v>18</v>
      </c>
      <c r="X21" s="58">
        <f t="shared" si="1"/>
        <v>2.5</v>
      </c>
      <c r="Y21" s="58">
        <f t="shared" si="0"/>
        <v>1.5030630293670511</v>
      </c>
      <c r="AA21" s="71" t="s">
        <v>257</v>
      </c>
      <c r="AB21" s="71">
        <v>18</v>
      </c>
      <c r="AC21" s="58">
        <v>-0.4638314432887583</v>
      </c>
      <c r="AD21" s="24">
        <v>-4.0783923038412198</v>
      </c>
      <c r="AE21" s="58">
        <v>18.652530551991045</v>
      </c>
      <c r="AF21" s="58">
        <v>8.4207588293465818</v>
      </c>
      <c r="AG21" s="58">
        <v>2.4562450861216614</v>
      </c>
      <c r="AH21" s="90">
        <v>7.5378029786756109</v>
      </c>
      <c r="AI21" s="58">
        <v>7.5378029786756109</v>
      </c>
    </row>
    <row r="22" spans="1:35" x14ac:dyDescent="0.2">
      <c r="A22" s="51" t="s">
        <v>533</v>
      </c>
      <c r="B22" s="62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62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62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62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62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62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62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62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62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62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62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62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62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62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62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62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62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62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62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62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62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62">
        <f>GETPIVOTDATA("Record",MissingElementsPivot!$A$3,"Organization",A22)</f>
        <v>7</v>
      </c>
      <c r="X22" s="58">
        <f t="shared" si="1"/>
        <v>2</v>
      </c>
      <c r="Y22" s="58">
        <f t="shared" si="0"/>
        <v>2.6198902838798084</v>
      </c>
      <c r="AA22" s="71" t="s">
        <v>533</v>
      </c>
      <c r="AB22" s="71">
        <v>7</v>
      </c>
      <c r="AC22" s="58">
        <v>-17.920287986082563</v>
      </c>
      <c r="AD22" s="90">
        <v>-0.1432742364439725</v>
      </c>
      <c r="AE22" s="58">
        <v>-23.577915244211642</v>
      </c>
      <c r="AF22" s="58">
        <v>0.37915157179090353</v>
      </c>
      <c r="AG22" s="58">
        <v>-52.946304494794575</v>
      </c>
      <c r="AH22" s="24">
        <v>-6.1007945720114165</v>
      </c>
      <c r="AI22" s="58">
        <v>-6.1007945720114165</v>
      </c>
    </row>
    <row r="23" spans="1:35" x14ac:dyDescent="0.2">
      <c r="A23" s="48" t="s">
        <v>542</v>
      </c>
      <c r="B23" s="69">
        <f>IF(ISERR(GETPIVOTDATA("Record",MissingElementsPivot!$A$3,"Dialect",$A23,$H$1,B$2)*B$2),0,GETPIVOTDATA("Record",MissingElementsPivot!$A$3,"Dialect",$A23,$H$1,B$2)*B$2)</f>
        <v>0</v>
      </c>
      <c r="C23" s="59">
        <f>IF(ISERR(GETPIVOTDATA("Record",MissingElementsPivot!$A$3,"Dialect",$A23,$H$1,C$2)*C$2),0,GETPIVOTDATA("Record",MissingElementsPivot!$A$3,"Dialect",$A23,$H$1,C$2)*C$2)</f>
        <v>82</v>
      </c>
      <c r="D23" s="59">
        <f>IF(ISERR(GETPIVOTDATA("Record",MissingElementsPivot!$A$3,"Dialect",$A23,$H$1,D$2)*D$2),0,GETPIVOTDATA("Record",MissingElementsPivot!$A$3,"Dialect",$A23,$H$1,D$2)*D$2)</f>
        <v>808</v>
      </c>
      <c r="E23" s="59">
        <f>IF(ISERR(GETPIVOTDATA("Record",MissingElementsPivot!$A$3,"Dialect",$A23,$H$1,E$2)*E$2),0,GETPIVOTDATA("Record",MissingElementsPivot!$A$3,"Dialect",$A23,$H$1,E$2)*E$2)</f>
        <v>1836</v>
      </c>
      <c r="F23" s="59">
        <f>IF(ISERR(GETPIVOTDATA("Record",MissingElementsPivot!$A$3,"Dialect",$A23,$H$1,F$2)*F$2),0,GETPIVOTDATA("Record",MissingElementsPivot!$A$3,"Dialect",$A23,$H$1,F$2)*F$2)</f>
        <v>1332</v>
      </c>
      <c r="G23" s="59">
        <f>IF(ISERR(GETPIVOTDATA("Record",MissingElementsPivot!$A$3,"Dialect",$A23,$H$1,G$2)*G$2),0,GETPIVOTDATA("Record",MissingElementsPivot!$A$3,"Dialect",$A23,$H$1,G$2)*G$2)</f>
        <v>1825</v>
      </c>
      <c r="H23" s="59">
        <f>IF(ISERR(GETPIVOTDATA("Record",MissingElementsPivot!$A$3,"Dialect",$A23,$H$1,H$2)*H$2),0,GETPIVOTDATA("Record",MissingElementsPivot!$A$3,"Dialect",$A23,$H$1,H$2)*H$2)</f>
        <v>1326</v>
      </c>
      <c r="I23" s="59">
        <f>IF(ISERR(GETPIVOTDATA("Record",MissingElementsPivot!$A$3,"Dialect",$A23,$H$1,I$2)*I$2),0,GETPIVOTDATA("Record",MissingElementsPivot!$A$3,"Dialect",$A23,$H$1,I$2)*I$2)</f>
        <v>35</v>
      </c>
      <c r="J23" s="59">
        <f>IF(ISERR(GETPIVOTDATA("Record",MissingElementsPivot!$A$3,"Dialect",$A23,$H$1,J$2)*J$2),0,GETPIVOTDATA("Record",MissingElementsPivot!$A$3,"Dialect",$A23,$H$1,J$2)*J$2)</f>
        <v>0</v>
      </c>
      <c r="K23" s="59">
        <f>IF(ISERR(GETPIVOTDATA("Record",MissingElementsPivot!$A$3,"Dialect",$A23,$H$1,K$2)*K$2),0,GETPIVOTDATA("Record",MissingElementsPivot!$A$3,"Dialect",$A23,$H$1,K$2)*K$2)</f>
        <v>0</v>
      </c>
      <c r="L23" s="59">
        <f>IF(ISERR(GETPIVOTDATA("Record",MissingElementsPivot!$A$3,"Dialect",$A23,$H$1,L$2)*L$2),0,GETPIVOTDATA("Record",MissingElementsPivot!$A$3,"Dialect",$A23,$H$1,L$2)*L$2)</f>
        <v>0</v>
      </c>
      <c r="M23" s="59">
        <f>IF(ISERR(GETPIVOTDATA("Record",MissingElementsPivot!$A$3,"Dialect",$A23,$H$1,M$2)*M$2),0,GETPIVOTDATA("Record",MissingElementsPivot!$A$3,"Dialect",$A23,$H$1,M$2)*M$2)</f>
        <v>0</v>
      </c>
      <c r="N23" s="59">
        <f>IF(ISERR(GETPIVOTDATA("Record",MissingElementsPivot!$A$3,"Dialect",$A23,$H$1,N$2)*N$2),0,GETPIVOTDATA("Record",MissingElementsPivot!$A$3,"Dialect",$A23,$H$1,N$2)*N$2)</f>
        <v>0</v>
      </c>
      <c r="O23" s="59">
        <f>IF(ISERR(GETPIVOTDATA("Record",MissingElementsPivot!$A$3,"Dialect",$A23,$H$1,O$2)*O$2),0,GETPIVOTDATA("Record",MissingElementsPivot!$A$3,"Dialect",$A23,$H$1,O$2)*O$2)</f>
        <v>0</v>
      </c>
      <c r="P23" s="59">
        <f>IF(ISERR(GETPIVOTDATA("Record",MissingElementsPivot!$A$3,"Dialect",$A23,$H$1,P$2)*P$2),0,GETPIVOTDATA("Record",MissingElementsPivot!$A$3,"Dialect",$A23,$H$1,P$2)*P$2)</f>
        <v>0</v>
      </c>
      <c r="Q23" s="59">
        <f>IF(ISERR(GETPIVOTDATA("Record",MissingElementsPivot!$A$3,"Dialect",$A23,$H$1,Q$2)*Q$2),0,GETPIVOTDATA("Record",MissingElementsPivot!$A$3,"Dialect",$A23,$H$1,Q$2)*Q$2)</f>
        <v>0</v>
      </c>
      <c r="R23" s="59">
        <f>IF(ISERR(GETPIVOTDATA("Record",MissingElementsPivot!$A$3,"Dialect",$A23,$H$1,R$2)*R$2),0,GETPIVOTDATA("Record",MissingElementsPivot!$A$3,"Dialect",$A23,$H$1,R$2)*R$2)</f>
        <v>0</v>
      </c>
      <c r="S23" s="59">
        <f>IF(ISERR(GETPIVOTDATA("Record",MissingElementsPivot!$A$3,"Dialect",$A23,$H$1,S$2)*S$2),0,GETPIVOTDATA("Record",MissingElementsPivot!$A$3,"Dialect",$A23,$H$1,S$2)*S$2)</f>
        <v>0</v>
      </c>
      <c r="T23" s="59">
        <f>IF(ISERR(GETPIVOTDATA("Record",MissingElementsPivot!$A$3,"Dialect",$A23,$H$1,T$2)*T$2),0,GETPIVOTDATA("Record",MissingElementsPivot!$A$3,"Dialect",$A23,$H$1,T$2)*T$2)</f>
        <v>0</v>
      </c>
      <c r="U23" s="59">
        <f>IF(ISERR(GETPIVOTDATA("Record",MissingElementsPivot!$A$3,"Dialect",$A23,$H$1,U$2)*U$2),0,GETPIVOTDATA("Record",MissingElementsPivot!$A$3,"Dialect",$A23,$H$1,U$2)*U$2)</f>
        <v>0</v>
      </c>
      <c r="V23" s="59">
        <f>IF(ISERR(GETPIVOTDATA("Record",MissingElementsPivot!$A$3,"Dialect",$A23,$H$1,V$2)*V$2),0,GETPIVOTDATA("Record",MissingElementsPivot!$A$3,"Dialect",$A23,$H$1,V$2)*V$2)</f>
        <v>0</v>
      </c>
      <c r="W23" s="59">
        <f>GETPIVOTDATA("Record",MissingElementsPivot!$A$3,"Dialect",$A23)</f>
        <v>2053</v>
      </c>
      <c r="X23" s="60">
        <f t="shared" si="1"/>
        <v>3.528494885533366</v>
      </c>
      <c r="Y23" s="60">
        <f t="shared" si="0"/>
        <v>26.309419853961941</v>
      </c>
      <c r="AA23" s="86" t="s">
        <v>542</v>
      </c>
      <c r="AB23" s="86">
        <v>2053</v>
      </c>
      <c r="AC23" s="60">
        <v>26.27498403290631</v>
      </c>
      <c r="AD23" s="91">
        <v>7.0512524882337901</v>
      </c>
      <c r="AE23" s="60">
        <v>28.277705587327322</v>
      </c>
      <c r="AF23" s="60">
        <v>4.4485828665502609</v>
      </c>
      <c r="AG23" s="60">
        <v>5.8291885154989682</v>
      </c>
      <c r="AH23" s="91">
        <v>17.091570047863126</v>
      </c>
      <c r="AI23" s="60">
        <v>17.091570047863126</v>
      </c>
    </row>
    <row r="24" spans="1:35" x14ac:dyDescent="0.2">
      <c r="A24" s="48" t="s">
        <v>5</v>
      </c>
      <c r="B24" s="69">
        <f>IF(ISERR(GETPIVOTDATA("Record",MissingElementsPivot!$A$3,"Dialect",$A24,$H$1,B$2)*B$2),0,GETPIVOTDATA("Record",MissingElementsPivot!$A$3,"Dialect",$A24,$H$1,B$2)*B$2)</f>
        <v>0</v>
      </c>
      <c r="C24" s="59">
        <f>IF(ISERR(GETPIVOTDATA("Record",MissingElementsPivot!$A$3,"Dialect",$A24,$H$1,C$2)*C$2),0,GETPIVOTDATA("Record",MissingElementsPivot!$A$3,"Dialect",$A24,$H$1,C$2)*C$2)</f>
        <v>111</v>
      </c>
      <c r="D24" s="59">
        <f>IF(ISERR(GETPIVOTDATA("Record",MissingElementsPivot!$A$3,"Dialect",$A24,$H$1,D$2)*D$2),0,GETPIVOTDATA("Record",MissingElementsPivot!$A$3,"Dialect",$A24,$H$1,D$2)*D$2)</f>
        <v>1106</v>
      </c>
      <c r="E24" s="59">
        <f>IF(ISERR(GETPIVOTDATA("Record",MissingElementsPivot!$A$3,"Dialect",$A24,$H$1,E$2)*E$2),0,GETPIVOTDATA("Record",MissingElementsPivot!$A$3,"Dialect",$A24,$H$1,E$2)*E$2)</f>
        <v>144</v>
      </c>
      <c r="F24" s="59">
        <f>IF(ISERR(GETPIVOTDATA("Record",MissingElementsPivot!$A$3,"Dialect",$A24,$H$1,F$2)*F$2),0,GETPIVOTDATA("Record",MissingElementsPivot!$A$3,"Dialect",$A24,$H$1,F$2)*F$2)</f>
        <v>24</v>
      </c>
      <c r="G24" s="59">
        <f>IF(ISERR(GETPIVOTDATA("Record",MissingElementsPivot!$A$3,"Dialect",$A24,$H$1,G$2)*G$2),0,GETPIVOTDATA("Record",MissingElementsPivot!$A$3,"Dialect",$A24,$H$1,G$2)*G$2)</f>
        <v>0</v>
      </c>
      <c r="H24" s="59">
        <f>IF(ISERR(GETPIVOTDATA("Record",MissingElementsPivot!$A$3,"Dialect",$A24,$H$1,H$2)*H$2),0,GETPIVOTDATA("Record",MissingElementsPivot!$A$3,"Dialect",$A24,$H$1,H$2)*H$2)</f>
        <v>0</v>
      </c>
      <c r="I24" s="59">
        <f>IF(ISERR(GETPIVOTDATA("Record",MissingElementsPivot!$A$3,"Dialect",$A24,$H$1,I$2)*I$2),0,GETPIVOTDATA("Record",MissingElementsPivot!$A$3,"Dialect",$A24,$H$1,I$2)*I$2)</f>
        <v>0</v>
      </c>
      <c r="J24" s="59">
        <f>IF(ISERR(GETPIVOTDATA("Record",MissingElementsPivot!$A$3,"Dialect",$A24,$H$1,J$2)*J$2),0,GETPIVOTDATA("Record",MissingElementsPivot!$A$3,"Dialect",$A24,$H$1,J$2)*J$2)</f>
        <v>0</v>
      </c>
      <c r="K24" s="59">
        <f>IF(ISERR(GETPIVOTDATA("Record",MissingElementsPivot!$A$3,"Dialect",$A24,$H$1,K$2)*K$2),0,GETPIVOTDATA("Record",MissingElementsPivot!$A$3,"Dialect",$A24,$H$1,K$2)*K$2)</f>
        <v>0</v>
      </c>
      <c r="L24" s="59">
        <f>IF(ISERR(GETPIVOTDATA("Record",MissingElementsPivot!$A$3,"Dialect",$A24,$H$1,L$2)*L$2),0,GETPIVOTDATA("Record",MissingElementsPivot!$A$3,"Dialect",$A24,$H$1,L$2)*L$2)</f>
        <v>0</v>
      </c>
      <c r="M24" s="59">
        <f>IF(ISERR(GETPIVOTDATA("Record",MissingElementsPivot!$A$3,"Dialect",$A24,$H$1,M$2)*M$2),0,GETPIVOTDATA("Record",MissingElementsPivot!$A$3,"Dialect",$A24,$H$1,M$2)*M$2)</f>
        <v>0</v>
      </c>
      <c r="N24" s="59">
        <f>IF(ISERR(GETPIVOTDATA("Record",MissingElementsPivot!$A$3,"Dialect",$A24,$H$1,N$2)*N$2),0,GETPIVOTDATA("Record",MissingElementsPivot!$A$3,"Dialect",$A24,$H$1,N$2)*N$2)</f>
        <v>0</v>
      </c>
      <c r="O24" s="59">
        <f>IF(ISERR(GETPIVOTDATA("Record",MissingElementsPivot!$A$3,"Dialect",$A24,$H$1,O$2)*O$2),0,GETPIVOTDATA("Record",MissingElementsPivot!$A$3,"Dialect",$A24,$H$1,O$2)*O$2)</f>
        <v>0</v>
      </c>
      <c r="P24" s="59">
        <f>IF(ISERR(GETPIVOTDATA("Record",MissingElementsPivot!$A$3,"Dialect",$A24,$H$1,P$2)*P$2),0,GETPIVOTDATA("Record",MissingElementsPivot!$A$3,"Dialect",$A24,$H$1,P$2)*P$2)</f>
        <v>0</v>
      </c>
      <c r="Q24" s="59">
        <f>IF(ISERR(GETPIVOTDATA("Record",MissingElementsPivot!$A$3,"Dialect",$A24,$H$1,Q$2)*Q$2),0,GETPIVOTDATA("Record",MissingElementsPivot!$A$3,"Dialect",$A24,$H$1,Q$2)*Q$2)</f>
        <v>0</v>
      </c>
      <c r="R24" s="59">
        <f>IF(ISERR(GETPIVOTDATA("Record",MissingElementsPivot!$A$3,"Dialect",$A24,$H$1,R$2)*R$2),0,GETPIVOTDATA("Record",MissingElementsPivot!$A$3,"Dialect",$A24,$H$1,R$2)*R$2)</f>
        <v>0</v>
      </c>
      <c r="S24" s="59">
        <f>IF(ISERR(GETPIVOTDATA("Record",MissingElementsPivot!$A$3,"Dialect",$A24,$H$1,S$2)*S$2),0,GETPIVOTDATA("Record",MissingElementsPivot!$A$3,"Dialect",$A24,$H$1,S$2)*S$2)</f>
        <v>0</v>
      </c>
      <c r="T24" s="59">
        <f>IF(ISERR(GETPIVOTDATA("Record",MissingElementsPivot!$A$3,"Dialect",$A24,$H$1,T$2)*T$2),0,GETPIVOTDATA("Record",MissingElementsPivot!$A$3,"Dialect",$A24,$H$1,T$2)*T$2)</f>
        <v>0</v>
      </c>
      <c r="U24" s="59">
        <f>IF(ISERR(GETPIVOTDATA("Record",MissingElementsPivot!$A$3,"Dialect",$A24,$H$1,U$2)*U$2),0,GETPIVOTDATA("Record",MissingElementsPivot!$A$3,"Dialect",$A24,$H$1,U$2)*U$2)</f>
        <v>0</v>
      </c>
      <c r="V24" s="59">
        <f>IF(ISERR(GETPIVOTDATA("Record",MissingElementsPivot!$A$3,"Dialect",$A24,$H$1,V$2)*V$2),0,GETPIVOTDATA("Record",MissingElementsPivot!$A$3,"Dialect",$A24,$H$1,V$2)*V$2)</f>
        <v>0</v>
      </c>
      <c r="W24" s="59">
        <f>GETPIVOTDATA("Record",MissingElementsPivot!$A$3,"Dialect",$A24)</f>
        <v>765</v>
      </c>
      <c r="X24" s="60">
        <f t="shared" si="1"/>
        <v>1.8104575163398693</v>
      </c>
      <c r="Y24" s="60">
        <f t="shared" si="0"/>
        <v>-0.75819546144065841</v>
      </c>
      <c r="AA24" s="86" t="s">
        <v>5</v>
      </c>
      <c r="AB24" s="86">
        <v>765</v>
      </c>
      <c r="AC24" s="85">
        <v>-0.93710529491289529</v>
      </c>
      <c r="AD24" s="24">
        <v>-20.143532260814773</v>
      </c>
      <c r="AE24" s="60">
        <v>-6.6375024039472104</v>
      </c>
      <c r="AF24" s="60">
        <v>-6.8915153025025555</v>
      </c>
      <c r="AG24" s="60">
        <v>-79.090873967428934</v>
      </c>
      <c r="AH24" s="24">
        <v>-21.484187490975092</v>
      </c>
      <c r="AI24" s="85">
        <v>0.50429801062158253</v>
      </c>
    </row>
    <row r="25" spans="1:35" x14ac:dyDescent="0.2">
      <c r="A25" s="48" t="s">
        <v>3106</v>
      </c>
      <c r="B25" s="69">
        <f>IF(ISERR(GETPIVOTDATA("Record",MissingElementsPivot!$A$3,$H$1,B$2)*B$2),0,GETPIVOTDATA("Record",MissingElementsPivot!$A$3,$H$1,B$2)*B$2)</f>
        <v>0</v>
      </c>
      <c r="C25" s="59">
        <f>IF(ISERR(GETPIVOTDATA("Record",MissingElementsPivot!$A$3,$H$1,C$2)*C$2),0,GETPIVOTDATA("Record",MissingElementsPivot!$A$3,$H$1,C$2)*C$2)</f>
        <v>195</v>
      </c>
      <c r="D25" s="59">
        <f>IF(ISERR(GETPIVOTDATA("Record",MissingElementsPivot!$A$3,$H$1,D$2)*D$2),0,GETPIVOTDATA("Record",MissingElementsPivot!$A$3,$H$1,D$2)*D$2)</f>
        <v>1918</v>
      </c>
      <c r="E25" s="59">
        <f>IF(ISERR(GETPIVOTDATA("Record",MissingElementsPivot!$A$3,$H$1,E$2)*E$2),0,GETPIVOTDATA("Record",MissingElementsPivot!$A$3,$H$1,E$2)*E$2)</f>
        <v>1986</v>
      </c>
      <c r="F25" s="59">
        <f>IF(ISERR(GETPIVOTDATA("Record",MissingElementsPivot!$A$3,$H$1,F$2)*F$2),0,GETPIVOTDATA("Record",MissingElementsPivot!$A$3,$H$1,F$2)*F$2)</f>
        <v>1356</v>
      </c>
      <c r="G25" s="59">
        <f>IF(ISERR(GETPIVOTDATA("Record",MissingElementsPivot!$A$3,$H$1,G$2)*G$2),0,GETPIVOTDATA("Record",MissingElementsPivot!$A$3,$H$1,G$2)*G$2)</f>
        <v>1825</v>
      </c>
      <c r="H25" s="59">
        <f>IF(ISERR(GETPIVOTDATA("Record",MissingElementsPivot!$A$3,$H$1,H$2)*H$2),0,GETPIVOTDATA("Record",MissingElementsPivot!$A$3,$H$1,H$2)*H$2)</f>
        <v>1326</v>
      </c>
      <c r="I25" s="59">
        <f>IF(ISERR(GETPIVOTDATA("Record",MissingElementsPivot!$A$3,$H$1,I$2)*I$2),0,GETPIVOTDATA("Record",MissingElementsPivot!$A$3,$H$1,I$2)*I$2)</f>
        <v>35</v>
      </c>
      <c r="J25" s="59">
        <f>IF(ISERR(GETPIVOTDATA("Record",MissingElementsPivot!$A$3,$H$1,J$2)*J$2),0,GETPIVOTDATA("Record",MissingElementsPivot!$A$3,$H$1,J$2)*J$2)</f>
        <v>0</v>
      </c>
      <c r="K25" s="59">
        <f>IF(ISERR(GETPIVOTDATA("Record",MissingElementsPivot!$A$3,$H$1,K$2)*K$2),0,GETPIVOTDATA("Record",MissingElementsPivot!$A$3,$H$1,K$2)*K$2)</f>
        <v>0</v>
      </c>
      <c r="L25" s="59">
        <f>IF(ISERR(GETPIVOTDATA("Record",MissingElementsPivot!$A$3,$H$1,L$2)*L$2),0,GETPIVOTDATA("Record",MissingElementsPivot!$A$3,$H$1,L$2)*L$2)</f>
        <v>0</v>
      </c>
      <c r="M25" s="59">
        <f>IF(ISERR(GETPIVOTDATA("Record",MissingElementsPivot!$A$3,$H$1,M$2)*M$2),0,GETPIVOTDATA("Record",MissingElementsPivot!$A$3,$H$1,M$2)*M$2)</f>
        <v>0</v>
      </c>
      <c r="N25" s="59">
        <f>IF(ISERR(GETPIVOTDATA("Record",MissingElementsPivot!$A$3,$H$1,N$2)*N$2),0,GETPIVOTDATA("Record",MissingElementsPivot!$A$3,$H$1,N$2)*N$2)</f>
        <v>0</v>
      </c>
      <c r="O25" s="59">
        <f>IF(ISERR(GETPIVOTDATA("Record",MissingElementsPivot!$A$3,$H$1,O$2)*O$2),0,GETPIVOTDATA("Record",MissingElementsPivot!$A$3,$H$1,O$2)*O$2)</f>
        <v>0</v>
      </c>
      <c r="P25" s="59">
        <f>IF(ISERR(GETPIVOTDATA("Record",MissingElementsPivot!$A$3,$H$1,P$2)*P$2),0,GETPIVOTDATA("Record",MissingElementsPivot!$A$3,$H$1,P$2)*P$2)</f>
        <v>0</v>
      </c>
      <c r="Q25" s="59">
        <f>IF(ISERR(GETPIVOTDATA("Record",MissingElementsPivot!$A$3,$H$1,Q$2)*Q$2),0,GETPIVOTDATA("Record",MissingElementsPivot!$A$3,$H$1,Q$2)*Q$2)</f>
        <v>0</v>
      </c>
      <c r="R25" s="59">
        <f>IF(ISERR(GETPIVOTDATA("Record",MissingElementsPivot!$A$3,$H$1,R$2)*R$2),0,GETPIVOTDATA("Record",MissingElementsPivot!$A$3,$H$1,R$2)*R$2)</f>
        <v>0</v>
      </c>
      <c r="S25" s="59">
        <f>IF(ISERR(GETPIVOTDATA("Record",MissingElementsPivot!$A$3,$H$1,S$2)*S$2),0,GETPIVOTDATA("Record",MissingElementsPivot!$A$3,$H$1,S$2)*S$2)</f>
        <v>0</v>
      </c>
      <c r="T25" s="59">
        <f>IF(ISERR(GETPIVOTDATA("Record",MissingElementsPivot!$A$3,$H$1,T$2)*T$2),0,GETPIVOTDATA("Record",MissingElementsPivot!$A$3,$H$1,T$2)*T$2)</f>
        <v>0</v>
      </c>
      <c r="U25" s="59">
        <f>IF(ISERR(GETPIVOTDATA("Record",MissingElementsPivot!$A$3,$H$1,U$2)*U$2),0,GETPIVOTDATA("Record",MissingElementsPivot!$A$3,$H$1,U$2)*U$2)</f>
        <v>0</v>
      </c>
      <c r="V25" s="59">
        <f>IF(ISERR(GETPIVOTDATA("Record",MissingElementsPivot!$A$3,$H$1,V$2)*V$2),0,GETPIVOTDATA("Record",MissingElementsPivot!$A$3,$H$1,V$2)*V$2)</f>
        <v>0</v>
      </c>
      <c r="W25" s="59">
        <f>GETPIVOTDATA("Record",MissingElementsPivot!$A$3)</f>
        <v>2824</v>
      </c>
      <c r="X25" s="60">
        <f t="shared" si="1"/>
        <v>3.0598441926345608</v>
      </c>
      <c r="Y25" s="60">
        <f t="shared" si="0"/>
        <v>19.739620224133354</v>
      </c>
      <c r="AA25" s="86" t="s">
        <v>3106</v>
      </c>
      <c r="AB25" s="86">
        <v>2818</v>
      </c>
      <c r="AC25" s="60">
        <v>19.932113527208688</v>
      </c>
      <c r="AD25" s="92">
        <v>-0.49838579345316558</v>
      </c>
      <c r="AE25" s="60">
        <v>18.901066492841302</v>
      </c>
      <c r="AF25" s="85">
        <v>1.4971968838814005</v>
      </c>
      <c r="AG25" s="60">
        <v>-17.6475505241755</v>
      </c>
      <c r="AH25" s="24">
        <v>6.6121313929934447</v>
      </c>
      <c r="AI25" s="60">
        <v>12.782892742169615</v>
      </c>
    </row>
    <row r="26" spans="1:35" x14ac:dyDescent="0.2">
      <c r="A26" s="83" t="s">
        <v>3125</v>
      </c>
      <c r="B26" s="55">
        <f>IF(ISERR(GETPIVOTDATA("Record",MissingElementsPivot!$A$3,"Organization",$A26,$H$1,B$2)*B$2),0,GETPIVOTDATA("Record",MissingElementsPivot!$A$3,"Organization",$A26,$H$1,B$2)*B$2)</f>
        <v>0</v>
      </c>
      <c r="C26" s="55">
        <f>IF(ISERR(GETPIVOTDATA("Record",MissingElementsPivot!$A$3,"Organization",$A26,$H$1,C$2)*C$2),0,GETPIVOTDATA("Record",MissingElementsPivot!$A$3,"Organization",$A26,$H$1,C$2)*C$2)</f>
        <v>1</v>
      </c>
      <c r="D26" s="55">
        <f>IF(ISERR(GETPIVOTDATA("Record",MissingElementsPivot!$A$3,"Organization",$A26,$H$1,D$2)*D$2),0,GETPIVOTDATA("Record",MissingElementsPivot!$A$3,"Organization",$A26,$H$1,D$2)*D$2)</f>
        <v>2</v>
      </c>
      <c r="E26" s="55">
        <f>IF(ISERR(GETPIVOTDATA("Record",MissingElementsPivot!$A$3,"Organization",$A26,$H$1,E$2)*E$2),0,GETPIVOTDATA("Record",MissingElementsPivot!$A$3,"Organization",$A26,$H$1,E$2)*E$2)</f>
        <v>3</v>
      </c>
      <c r="F26" s="55">
        <f>IF(ISERR(GETPIVOTDATA("Record",MissingElementsPivot!$A$3,"Organization",$A26,$H$1,F$2)*F$2),0,GETPIVOTDATA("Record",MissingElementsPivot!$A$3,"Organization",$A26,$H$1,F$2)*F$2)</f>
        <v>0</v>
      </c>
      <c r="G26" s="55">
        <f>IF(ISERR(GETPIVOTDATA("Record",MissingElementsPivot!$A$3,"Organization",$A26,$H$1,G$2)*G$2),0,GETPIVOTDATA("Record",MissingElementsPivot!$A$3,"Organization",$A26,$H$1,G$2)*G$2)</f>
        <v>0</v>
      </c>
      <c r="H26" s="55">
        <f>IF(ISERR(GETPIVOTDATA("Record",MissingElementsPivot!$A$3,"Organization",$A26,$H$1,H$2)*H$2),0,GETPIVOTDATA("Record",MissingElementsPivot!$A$3,"Organization",$A26,$H$1,H$2)*H$2)</f>
        <v>0</v>
      </c>
      <c r="I26" s="55">
        <f>IF(ISERR(GETPIVOTDATA("Record",MissingElementsPivot!$A$3,"Organization",$A26,$H$1,I$2)*I$2),0,GETPIVOTDATA("Record",MissingElementsPivot!$A$3,"Organization",$A26,$H$1,I$2)*I$2)</f>
        <v>0</v>
      </c>
      <c r="J26" s="55">
        <f>IF(ISERR(GETPIVOTDATA("Record",MissingElementsPivot!$A$3,"Organization",$A26,$H$1,J$2)*J$2),0,GETPIVOTDATA("Record",MissingElementsPivot!$A$3,"Organization",$A26,$H$1,J$2)*J$2)</f>
        <v>0</v>
      </c>
      <c r="K26" s="55">
        <f>IF(ISERR(GETPIVOTDATA("Record",MissingElementsPivot!$A$3,"Organization",$A26,$H$1,K$2)*K$2),0,GETPIVOTDATA("Record",MissingElementsPivot!$A$3,"Organization",$A26,$H$1,K$2)*K$2)</f>
        <v>0</v>
      </c>
      <c r="L26" s="55">
        <f>IF(ISERR(GETPIVOTDATA("Record",MissingElementsPivot!$A$3,"Organization",$A26,$H$1,L$2)*L$2),0,GETPIVOTDATA("Record",MissingElementsPivot!$A$3,"Organization",$A26,$H$1,L$2)*L$2)</f>
        <v>0</v>
      </c>
      <c r="M26" s="55">
        <f>IF(ISERR(GETPIVOTDATA("Record",MissingElementsPivot!$A$3,"Organization",$A26,$H$1,M$2)*M$2),0,GETPIVOTDATA("Record",MissingElementsPivot!$A$3,"Organization",$A26,$H$1,M$2)*M$2)</f>
        <v>0</v>
      </c>
      <c r="N26" s="55">
        <f>IF(ISERR(GETPIVOTDATA("Record",MissingElementsPivot!$A$3,"Organization",$A26,$H$1,N$2)*N$2),0,GETPIVOTDATA("Record",MissingElementsPivot!$A$3,"Organization",$A26,$H$1,N$2)*N$2)</f>
        <v>0</v>
      </c>
      <c r="O26" s="55">
        <f>IF(ISERR(GETPIVOTDATA("Record",MissingElementsPivot!$A$3,"Organization",$A26,$H$1,O$2)*O$2),0,GETPIVOTDATA("Record",MissingElementsPivot!$A$3,"Organization",$A26,$H$1,O$2)*O$2)</f>
        <v>0</v>
      </c>
      <c r="P26" s="55">
        <f>IF(ISERR(GETPIVOTDATA("Record",MissingElementsPivot!$A$3,"Organization",$A26,$H$1,P$2)*P$2),0,GETPIVOTDATA("Record",MissingElementsPivot!$A$3,"Organization",$A26,$H$1,P$2)*P$2)</f>
        <v>0</v>
      </c>
      <c r="Q26" s="55">
        <f>IF(ISERR(GETPIVOTDATA("Record",MissingElementsPivot!$A$3,"Organization",$A26,$H$1,Q$2)*Q$2),0,GETPIVOTDATA("Record",MissingElementsPivot!$A$3,"Organization",$A26,$H$1,Q$2)*Q$2)</f>
        <v>0</v>
      </c>
      <c r="R26" s="55">
        <f>IF(ISERR(GETPIVOTDATA("Record",MissingElementsPivot!$A$3,"Organization",$A26,$H$1,R$2)*R$2),0,GETPIVOTDATA("Record",MissingElementsPivot!$A$3,"Organization",$A26,$H$1,R$2)*R$2)</f>
        <v>0</v>
      </c>
      <c r="S26" s="55">
        <f>IF(ISERR(GETPIVOTDATA("Record",MissingElementsPivot!$A$3,"Organization",$A26,$H$1,S$2)*S$2),0,GETPIVOTDATA("Record",MissingElementsPivot!$A$3,"Organization",$A26,$H$1,S$2)*S$2)</f>
        <v>0</v>
      </c>
      <c r="T26" s="55">
        <f>IF(ISERR(GETPIVOTDATA("Record",MissingElementsPivot!$A$3,"Organization",$A26,$H$1,T$2)*T$2),0,GETPIVOTDATA("Record",MissingElementsPivot!$A$3,"Organization",$A26,$H$1,T$2)*T$2)</f>
        <v>0</v>
      </c>
      <c r="U26" s="55">
        <f>IF(ISERR(GETPIVOTDATA("Record",MissingElementsPivot!$A$3,"Organization",$A26,$H$1,U$2)*U$2),0,GETPIVOTDATA("Record",MissingElementsPivot!$A$3,"Organization",$A26,$H$1,U$2)*U$2)</f>
        <v>0</v>
      </c>
      <c r="V26" s="55">
        <f>IF(ISERR(GETPIVOTDATA("Record",MissingElementsPivot!$A$3,"Organization",$A26,$H$1,V$2)*V$2),0,GETPIVOTDATA("Record",MissingElementsPivot!$A$3,"Organization",$A26,$H$1,V$2)*V$2)</f>
        <v>0</v>
      </c>
      <c r="W26" s="55">
        <f>GETPIVOTDATA("Record",MissingElementsPivot!$A$3,"Organization",A26)</f>
        <v>3</v>
      </c>
      <c r="X26" s="64">
        <f t="shared" ref="X26:X27" si="2">SUM(B26:V26)/W26</f>
        <v>2</v>
      </c>
      <c r="Y26" s="64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74">
        <f>COUNTIF(AC3:AC17,"&lt;-2.0")</f>
        <v>1</v>
      </c>
      <c r="AD26" s="74">
        <f t="shared" ref="AD26:AI26" si="3">COUNTIF(AD3:AD17,"&lt;-2.0")</f>
        <v>2</v>
      </c>
      <c r="AE26" s="74">
        <f t="shared" si="3"/>
        <v>5</v>
      </c>
      <c r="AF26" s="74">
        <f t="shared" si="3"/>
        <v>4</v>
      </c>
      <c r="AG26" s="74">
        <f t="shared" si="3"/>
        <v>7</v>
      </c>
      <c r="AH26" s="74">
        <f t="shared" si="3"/>
        <v>1</v>
      </c>
      <c r="AI26" s="74">
        <f t="shared" si="3"/>
        <v>1</v>
      </c>
    </row>
    <row r="27" spans="1:35" x14ac:dyDescent="0.2">
      <c r="A27" s="84" t="s">
        <v>3127</v>
      </c>
      <c r="B27" s="62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62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62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62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62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62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62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62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62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62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62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62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62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62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62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62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62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62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62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62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62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62">
        <f>GETPIVOTDATA("Record",MissingElementsPivot!$A$3,"Organization",A27)</f>
        <v>3</v>
      </c>
      <c r="X27" s="58">
        <f t="shared" si="2"/>
        <v>3</v>
      </c>
      <c r="Y27" s="58">
        <f>(X27-LTER_Mean)/(SQRT(((VLOOKUP(A27,StandardDeviations,24,FALSE)^2)/W27)+LTER_STD_Count))</f>
        <v>2.4104609749691641</v>
      </c>
      <c r="AB27" t="s">
        <v>3115</v>
      </c>
      <c r="AC27" s="74">
        <f>COUNTIF(AC3:AC17,"&gt;=-2.0")-COUNTIF(AC3:AC17,"&gt;2.0")-1</f>
        <v>1</v>
      </c>
      <c r="AD27" s="74">
        <f t="shared" ref="AD27:AI27" si="4">COUNTIF(AD3:AD17,"&gt;=-2.0")-COUNTIF(AD3:AD17,"&gt;2.0")-1</f>
        <v>2</v>
      </c>
      <c r="AE27" s="74">
        <f t="shared" si="4"/>
        <v>0</v>
      </c>
      <c r="AF27" s="74">
        <f t="shared" si="4"/>
        <v>4</v>
      </c>
      <c r="AG27" s="74">
        <f t="shared" si="4"/>
        <v>1</v>
      </c>
      <c r="AH27" s="74">
        <f t="shared" si="4"/>
        <v>2</v>
      </c>
      <c r="AI27" s="74">
        <f t="shared" si="4"/>
        <v>2</v>
      </c>
    </row>
    <row r="28" spans="1:35" x14ac:dyDescent="0.2">
      <c r="AB28" t="s">
        <v>3114</v>
      </c>
      <c r="AC28" s="74">
        <f t="shared" ref="AC28:AI28" si="5">COUNTIF(AC3:AC17,"&gt;2.0")</f>
        <v>12</v>
      </c>
      <c r="AD28" s="74">
        <f t="shared" si="5"/>
        <v>10</v>
      </c>
      <c r="AE28" s="74">
        <f t="shared" si="5"/>
        <v>9</v>
      </c>
      <c r="AF28" s="74">
        <f t="shared" si="5"/>
        <v>6</v>
      </c>
      <c r="AG28" s="74">
        <f t="shared" si="5"/>
        <v>6</v>
      </c>
      <c r="AH28" s="74">
        <f t="shared" si="5"/>
        <v>11</v>
      </c>
      <c r="AI28" s="74">
        <f t="shared" si="5"/>
        <v>11</v>
      </c>
    </row>
    <row r="29" spans="1:35" ht="24" x14ac:dyDescent="0.3">
      <c r="A29" s="161" t="s">
        <v>3109</v>
      </c>
      <c r="B29" s="161"/>
      <c r="C29" s="161"/>
      <c r="D29" s="161"/>
      <c r="E29" s="161"/>
      <c r="F29" s="161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AA29" t="s">
        <v>5</v>
      </c>
      <c r="AB29" t="s">
        <v>3113</v>
      </c>
      <c r="AC29" s="74">
        <f t="shared" ref="AC29:AI29" si="6">COUNTIF(AC18:AC22,"&lt;-2.0")</f>
        <v>2</v>
      </c>
      <c r="AD29" s="74">
        <f t="shared" si="6"/>
        <v>2</v>
      </c>
      <c r="AE29" s="74">
        <f t="shared" si="6"/>
        <v>3</v>
      </c>
      <c r="AF29" s="74">
        <f t="shared" si="6"/>
        <v>0</v>
      </c>
      <c r="AG29" s="74">
        <f t="shared" si="6"/>
        <v>4</v>
      </c>
      <c r="AH29" s="74">
        <f t="shared" si="6"/>
        <v>2</v>
      </c>
      <c r="AI29" s="74">
        <f t="shared" si="6"/>
        <v>2</v>
      </c>
    </row>
    <row r="30" spans="1:35" x14ac:dyDescent="0.2">
      <c r="B30" s="54">
        <f>B2</f>
        <v>0</v>
      </c>
      <c r="C30" s="54">
        <f t="shared" ref="C30:V30" si="7">C2</f>
        <v>1</v>
      </c>
      <c r="D30" s="54">
        <f t="shared" si="7"/>
        <v>2</v>
      </c>
      <c r="E30" s="54">
        <f t="shared" si="7"/>
        <v>3</v>
      </c>
      <c r="F30" s="54">
        <f t="shared" si="7"/>
        <v>4</v>
      </c>
      <c r="G30" s="54">
        <f t="shared" si="7"/>
        <v>5</v>
      </c>
      <c r="H30" s="54">
        <f t="shared" si="7"/>
        <v>6</v>
      </c>
      <c r="I30" s="54">
        <f t="shared" si="7"/>
        <v>7</v>
      </c>
      <c r="J30" s="54">
        <f t="shared" si="7"/>
        <v>8</v>
      </c>
      <c r="K30" s="54">
        <f t="shared" si="7"/>
        <v>9</v>
      </c>
      <c r="L30" s="54">
        <f t="shared" si="7"/>
        <v>10</v>
      </c>
      <c r="M30" s="54">
        <f t="shared" si="7"/>
        <v>11</v>
      </c>
      <c r="N30" s="54">
        <f t="shared" si="7"/>
        <v>12</v>
      </c>
      <c r="O30" s="54">
        <f t="shared" si="7"/>
        <v>13</v>
      </c>
      <c r="P30" s="54">
        <f t="shared" si="7"/>
        <v>14</v>
      </c>
      <c r="Q30" s="54">
        <f t="shared" si="7"/>
        <v>15</v>
      </c>
      <c r="R30" s="54">
        <f t="shared" si="7"/>
        <v>16</v>
      </c>
      <c r="S30" s="54">
        <f t="shared" si="7"/>
        <v>17</v>
      </c>
      <c r="T30" s="54">
        <f t="shared" si="7"/>
        <v>18</v>
      </c>
      <c r="U30" s="54">
        <f t="shared" si="7"/>
        <v>19</v>
      </c>
      <c r="V30" s="54">
        <f t="shared" si="7"/>
        <v>20</v>
      </c>
      <c r="W30" s="47" t="s">
        <v>3105</v>
      </c>
      <c r="X30" s="47" t="s">
        <v>3103</v>
      </c>
      <c r="AB30" t="s">
        <v>3115</v>
      </c>
      <c r="AC30" s="74">
        <f>COUNTIF(AC18:AC22,"&gt;=-2.0")-COUNTIF(AC18:AC22,"&gt;2.0")</f>
        <v>2</v>
      </c>
      <c r="AD30" s="74">
        <f t="shared" ref="AD30:AI30" si="8">COUNTIF(AD18:AD22,"&gt;=-2.0")-COUNTIF(AD18:AD22,"&gt;2.0")</f>
        <v>1</v>
      </c>
      <c r="AE30" s="74">
        <f t="shared" si="8"/>
        <v>0</v>
      </c>
      <c r="AF30" s="74">
        <f t="shared" si="8"/>
        <v>3</v>
      </c>
      <c r="AG30" s="74">
        <f t="shared" si="8"/>
        <v>0</v>
      </c>
      <c r="AH30" s="74">
        <f t="shared" si="8"/>
        <v>1</v>
      </c>
      <c r="AI30" s="74">
        <f t="shared" si="8"/>
        <v>1</v>
      </c>
    </row>
    <row r="31" spans="1:35" x14ac:dyDescent="0.2">
      <c r="A31" s="49" t="str">
        <f>A3</f>
        <v>LTER</v>
      </c>
      <c r="B31" s="66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66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66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66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66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66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66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66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66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66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66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66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66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66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66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66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66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66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66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66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66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79">
        <f>GETPIVOTDATA("Record",MissingElementsPivot!$A$3,"Organization",A31)</f>
        <v>250</v>
      </c>
      <c r="X31" s="57">
        <f>SQRT(SUM(B31:V31)/W31)</f>
        <v>0.86905926150061841</v>
      </c>
      <c r="AB31" t="s">
        <v>3114</v>
      </c>
      <c r="AC31" s="74">
        <f t="shared" ref="AC31:AI31" si="9">COUNTIF(AC18:AC22,"&gt;2.0")</f>
        <v>1</v>
      </c>
      <c r="AD31" s="74">
        <f t="shared" si="9"/>
        <v>2</v>
      </c>
      <c r="AE31" s="74">
        <f t="shared" si="9"/>
        <v>2</v>
      </c>
      <c r="AF31" s="74">
        <f t="shared" si="9"/>
        <v>2</v>
      </c>
      <c r="AG31" s="74">
        <f t="shared" si="9"/>
        <v>1</v>
      </c>
      <c r="AH31" s="74">
        <f t="shared" si="9"/>
        <v>2</v>
      </c>
      <c r="AI31" s="74">
        <f t="shared" si="9"/>
        <v>2</v>
      </c>
    </row>
    <row r="32" spans="1:35" x14ac:dyDescent="0.2">
      <c r="A32" s="50" t="str">
        <f>A4</f>
        <v>TERN</v>
      </c>
      <c r="B32" s="64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64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64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64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64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64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64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64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64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64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64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64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64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64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64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64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64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64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64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64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64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55">
        <f>GETPIVOTDATA("Record",MissingElementsPivot!$A$3,"Organization",A32)</f>
        <v>250</v>
      </c>
      <c r="X32" s="56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36" x14ac:dyDescent="0.2">
      <c r="A33" s="50" t="str">
        <f t="shared" ref="A33:A55" si="11">A5</f>
        <v>TFRI</v>
      </c>
      <c r="B33" s="64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64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64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64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64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64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64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64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64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64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64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64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64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64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64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64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64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64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64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64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64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55">
        <f>GETPIVOTDATA("Record",MissingElementsPivot!$A$3,"Organization",A33)</f>
        <v>250</v>
      </c>
      <c r="X33" s="56">
        <f t="shared" si="10"/>
        <v>0.48512266490033218</v>
      </c>
    </row>
    <row r="34" spans="1:36" x14ac:dyDescent="0.2">
      <c r="A34" s="50" t="str">
        <f t="shared" si="11"/>
        <v>PISCO</v>
      </c>
      <c r="B34" s="64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64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64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64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64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64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64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64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64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64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64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64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64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64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64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64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64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64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64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64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64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55">
        <f>GETPIVOTDATA("Record",MissingElementsPivot!$A$3,"Organization",A34)</f>
        <v>248</v>
      </c>
      <c r="X34" s="56">
        <f t="shared" si="10"/>
        <v>0.31923670020789491</v>
      </c>
      <c r="AA34" s="70" t="s">
        <v>3104</v>
      </c>
      <c r="AB34" s="70" t="s">
        <v>3117</v>
      </c>
      <c r="AC34" t="s">
        <v>3130</v>
      </c>
    </row>
    <row r="35" spans="1:36" x14ac:dyDescent="0.2">
      <c r="A35" s="50" t="str">
        <f t="shared" si="11"/>
        <v>SANPARKS</v>
      </c>
      <c r="B35" s="64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64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64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64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64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64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64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64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64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64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64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64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64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64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64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64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64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64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64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64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64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55">
        <f>GETPIVOTDATA("Record",MissingElementsPivot!$A$3,"Organization",A35)</f>
        <v>247</v>
      </c>
      <c r="X35" s="56">
        <f t="shared" si="10"/>
        <v>0.7567060473040943</v>
      </c>
      <c r="AA35" s="70" t="s">
        <v>2775</v>
      </c>
      <c r="AB35" s="77">
        <v>1</v>
      </c>
      <c r="AC35">
        <v>1</v>
      </c>
    </row>
    <row r="36" spans="1:36" x14ac:dyDescent="0.2">
      <c r="A36" s="50" t="str">
        <f t="shared" si="11"/>
        <v>KUBI</v>
      </c>
      <c r="B36" s="64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64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64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64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64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64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64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64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64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64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64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64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64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64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64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64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64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64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64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64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64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55">
        <f>GETPIVOTDATA("Record",MissingElementsPivot!$A$3,"Organization",A36)</f>
        <v>172</v>
      </c>
      <c r="X36" s="56">
        <f t="shared" si="10"/>
        <v>0</v>
      </c>
      <c r="AA36" s="70" t="s">
        <v>2776</v>
      </c>
      <c r="AB36" s="77">
        <v>1</v>
      </c>
      <c r="AC36">
        <v>1</v>
      </c>
    </row>
    <row r="37" spans="1:36" x14ac:dyDescent="0.2">
      <c r="A37" s="50" t="str">
        <f t="shared" si="11"/>
        <v>KNB</v>
      </c>
      <c r="B37" s="64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64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64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64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64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64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64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64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64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64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64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64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64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64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64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64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64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64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64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64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64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55">
        <f>GETPIVOTDATA("Record",MissingElementsPivot!$A$3,"Organization",A37)</f>
        <v>167</v>
      </c>
      <c r="X37" s="56">
        <f t="shared" si="10"/>
        <v>1.4460798896405824</v>
      </c>
      <c r="AA37" s="70" t="s">
        <v>2778</v>
      </c>
      <c r="AB37" s="77">
        <v>0</v>
      </c>
      <c r="AC37">
        <v>1</v>
      </c>
    </row>
    <row r="38" spans="1:36" x14ac:dyDescent="0.2">
      <c r="A38" s="80" t="str">
        <f t="shared" si="11"/>
        <v>LTER_EUROPE</v>
      </c>
      <c r="B38" s="64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64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64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64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64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64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64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64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64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64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64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64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64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64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64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64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64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64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64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64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64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81">
        <f>GETPIVOTDATA("Record",MissingElementsPivot!$A$3,"Organization",A38)</f>
        <v>165</v>
      </c>
      <c r="X38" s="56">
        <f t="shared" si="10"/>
        <v>0.62268118977170051</v>
      </c>
      <c r="AA38" s="70" t="s">
        <v>2777</v>
      </c>
      <c r="AB38" s="77">
        <v>1</v>
      </c>
      <c r="AC38">
        <v>0</v>
      </c>
    </row>
    <row r="39" spans="1:36" x14ac:dyDescent="0.2">
      <c r="A39" s="50" t="str">
        <f t="shared" si="11"/>
        <v>ONEShare</v>
      </c>
      <c r="B39" s="64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64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64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64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64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64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64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64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64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64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64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64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64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64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64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64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64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64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64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64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64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55">
        <f>GETPIVOTDATA("Record",MissingElementsPivot!$A$3,"Organization",A39)</f>
        <v>109</v>
      </c>
      <c r="X39" s="56">
        <f t="shared" si="10"/>
        <v>0.57190632570674127</v>
      </c>
      <c r="AA39" s="70" t="s">
        <v>2779</v>
      </c>
      <c r="AB39" s="77">
        <v>1</v>
      </c>
      <c r="AC39">
        <v>1</v>
      </c>
    </row>
    <row r="40" spans="1:36" x14ac:dyDescent="0.2">
      <c r="A40" s="50" t="str">
        <f t="shared" si="11"/>
        <v>GOA</v>
      </c>
      <c r="B40" s="64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64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64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64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64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64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64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64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64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64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64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64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64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64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64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64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64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64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64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64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64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55">
        <f>GETPIVOTDATA("Record",MissingElementsPivot!$A$3,"Organization",A40)</f>
        <v>98</v>
      </c>
      <c r="X40" s="56">
        <f t="shared" si="10"/>
        <v>0.22003937400865128</v>
      </c>
      <c r="AA40" s="70" t="s">
        <v>3090</v>
      </c>
      <c r="AB40" s="77">
        <v>4</v>
      </c>
      <c r="AC40">
        <v>4</v>
      </c>
      <c r="AE40" t="s">
        <v>1322</v>
      </c>
      <c r="AF40">
        <v>11</v>
      </c>
      <c r="AG40">
        <v>4</v>
      </c>
      <c r="AH40">
        <v>5</v>
      </c>
      <c r="AI40">
        <v>2</v>
      </c>
      <c r="AJ40">
        <v>3</v>
      </c>
    </row>
    <row r="41" spans="1:36" x14ac:dyDescent="0.2">
      <c r="A41" s="50" t="str">
        <f t="shared" si="11"/>
        <v>ESA</v>
      </c>
      <c r="B41" s="64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64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64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64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64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64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64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64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64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64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64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64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64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64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64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64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64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64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64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64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64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55">
        <f>GETPIVOTDATA("Record",MissingElementsPivot!$A$3,"Organization",A41)</f>
        <v>53</v>
      </c>
      <c r="X41" s="56">
        <f t="shared" si="10"/>
        <v>0.31684633252352201</v>
      </c>
      <c r="AA41" s="70" t="s">
        <v>3091</v>
      </c>
      <c r="AB41" s="77">
        <v>0</v>
      </c>
      <c r="AC41">
        <v>0</v>
      </c>
      <c r="AE41" t="s">
        <v>542</v>
      </c>
      <c r="AF41">
        <v>11</v>
      </c>
      <c r="AG41">
        <v>4</v>
      </c>
      <c r="AH41">
        <v>5</v>
      </c>
      <c r="AI41">
        <v>2</v>
      </c>
      <c r="AJ41">
        <v>3</v>
      </c>
    </row>
    <row r="42" spans="1:36" x14ac:dyDescent="0.2">
      <c r="A42" s="50" t="str">
        <f t="shared" si="11"/>
        <v>IOE</v>
      </c>
      <c r="B42" s="64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64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64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64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64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64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64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64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64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64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64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64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64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64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64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64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64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64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64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64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64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55">
        <f>GETPIVOTDATA("Record",MissingElementsPivot!$A$3,"Organization",A42)</f>
        <v>24</v>
      </c>
      <c r="X42" s="56">
        <f t="shared" si="10"/>
        <v>0.19982631347136331</v>
      </c>
      <c r="AE42" t="s">
        <v>5</v>
      </c>
      <c r="AF42">
        <v>10</v>
      </c>
      <c r="AG42">
        <v>3</v>
      </c>
      <c r="AH42">
        <v>4</v>
      </c>
      <c r="AI42">
        <v>2</v>
      </c>
      <c r="AJ42">
        <v>2</v>
      </c>
    </row>
    <row r="43" spans="1:36" x14ac:dyDescent="0.2">
      <c r="A43" s="50" t="str">
        <f t="shared" si="11"/>
        <v>GLEON</v>
      </c>
      <c r="B43" s="64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64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64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64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64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64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64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64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64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64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64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64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64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64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64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64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64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64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64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64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64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55">
        <f>GETPIVOTDATA("Record",MissingElementsPivot!$A$3,"Organization",A43)</f>
        <v>13</v>
      </c>
      <c r="X43" s="56">
        <f t="shared" si="10"/>
        <v>1.7974340685458343</v>
      </c>
    </row>
    <row r="44" spans="1:36" x14ac:dyDescent="0.2">
      <c r="A44" s="50" t="str">
        <f t="shared" si="11"/>
        <v>USANPN</v>
      </c>
      <c r="B44" s="64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64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64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64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64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64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64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64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64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64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64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64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64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64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64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64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64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64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64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64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64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55">
        <f>GETPIVOTDATA("Record",MissingElementsPivot!$A$3,"Organization",A44)</f>
        <v>6</v>
      </c>
      <c r="X44" s="56">
        <f t="shared" si="10"/>
        <v>0</v>
      </c>
    </row>
    <row r="45" spans="1:36" x14ac:dyDescent="0.2">
      <c r="A45" s="50" t="str">
        <f t="shared" si="11"/>
        <v>CLOEBIRD</v>
      </c>
      <c r="B45" s="64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64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64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64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64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64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64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64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64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64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64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64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64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64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64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64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64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64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64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64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64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55">
        <f>GETPIVOTDATA("Record",MissingElementsPivot!$A$3,"Organization",A45)</f>
        <v>1</v>
      </c>
      <c r="X45" s="56">
        <f t="shared" si="10"/>
        <v>0</v>
      </c>
    </row>
    <row r="46" spans="1:36" x14ac:dyDescent="0.2">
      <c r="A46" s="78" t="str">
        <f t="shared" si="11"/>
        <v>CDL</v>
      </c>
      <c r="B46" s="65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65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65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65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65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65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65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65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65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65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65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65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65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65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65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65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65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65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65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65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65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62">
        <f>GETPIVOTDATA("Record",MissingElementsPivot!$A$3,"Organization",A46)</f>
        <v>250</v>
      </c>
      <c r="X46" s="58">
        <f t="shared" si="10"/>
        <v>0</v>
      </c>
    </row>
    <row r="47" spans="1:36" x14ac:dyDescent="0.2">
      <c r="A47" s="78" t="str">
        <f t="shared" si="11"/>
        <v>EDACGSTORE</v>
      </c>
      <c r="B47" s="65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65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65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65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65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65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65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65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65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65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65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65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65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65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65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65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65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65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65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65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65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62">
        <f>GETPIVOTDATA("Record",MissingElementsPivot!$A$3,"Organization",A47)</f>
        <v>250</v>
      </c>
      <c r="X47" s="58">
        <f t="shared" si="10"/>
        <v>0.27129319932501073</v>
      </c>
    </row>
    <row r="48" spans="1:36" x14ac:dyDescent="0.2">
      <c r="A48" s="78" t="str">
        <f t="shared" si="11"/>
        <v>USGSCSAS</v>
      </c>
      <c r="B48" s="65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65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65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65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65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65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65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65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65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65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65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65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65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65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65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65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65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65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65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65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65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62">
        <f>GETPIVOTDATA("Record",MissingElementsPivot!$A$3,"Organization",A48)</f>
        <v>240</v>
      </c>
      <c r="X48" s="58">
        <f t="shared" si="10"/>
        <v>0.98212319605140286</v>
      </c>
    </row>
    <row r="49" spans="1:24" x14ac:dyDescent="0.2">
      <c r="A49" s="78" t="str">
        <f t="shared" si="11"/>
        <v>SEAD</v>
      </c>
      <c r="B49" s="65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65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65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65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65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65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65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65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65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65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65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65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65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65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65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65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65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65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65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65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65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62">
        <f>GETPIVOTDATA("Record",MissingElementsPivot!$A$3,"Organization",A49)</f>
        <v>18</v>
      </c>
      <c r="X49" s="58">
        <f t="shared" si="10"/>
        <v>1.8027756377319946</v>
      </c>
    </row>
    <row r="50" spans="1:24" x14ac:dyDescent="0.2">
      <c r="A50" s="78" t="str">
        <f t="shared" si="11"/>
        <v>NMEPSCOR</v>
      </c>
      <c r="B50" s="65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65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65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65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65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65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65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65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65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65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65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65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65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65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65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65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65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65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65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65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65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62">
        <f>GETPIVOTDATA("Record",MissingElementsPivot!$A$3,"Organization",A50)</f>
        <v>7</v>
      </c>
      <c r="X50" s="58">
        <f t="shared" si="10"/>
        <v>0</v>
      </c>
    </row>
    <row r="51" spans="1:24" x14ac:dyDescent="0.2">
      <c r="A51" s="82" t="str">
        <f t="shared" si="11"/>
        <v>EML</v>
      </c>
      <c r="B51" s="67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67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67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67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67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67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67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67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67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67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67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67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67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67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67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67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67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67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67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67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67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59">
        <f>GETPIVOTDATA("Record",MissingElementsPivot!$A$3,"Dialect",$A51)</f>
        <v>2053</v>
      </c>
      <c r="X51" s="60">
        <f t="shared" si="10"/>
        <v>1.4471671521601872</v>
      </c>
    </row>
    <row r="52" spans="1:24" x14ac:dyDescent="0.2">
      <c r="A52" s="82" t="str">
        <f t="shared" si="11"/>
        <v>CSDGM</v>
      </c>
      <c r="B52" s="67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67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67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67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67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67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67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67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67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67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67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67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67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67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67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67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67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67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67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67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67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59">
        <f>GETPIVOTDATA("Record",MissingElementsPivot!$A$3,"Dialect",$A52)</f>
        <v>765</v>
      </c>
      <c r="X52" s="60">
        <f t="shared" si="10"/>
        <v>0.67010519110762523</v>
      </c>
    </row>
    <row r="53" spans="1:24" x14ac:dyDescent="0.2">
      <c r="A53" s="82" t="str">
        <f t="shared" si="11"/>
        <v>DataOne</v>
      </c>
      <c r="B53" s="67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67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67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67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67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67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67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67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67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67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67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67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67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67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67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67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67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67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67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67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67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59">
        <f>GETPIVOTDATA("Record",MissingElementsPivot!$A$3)</f>
        <v>2824</v>
      </c>
      <c r="X53" s="60">
        <f t="shared" si="10"/>
        <v>1.4042378072528934</v>
      </c>
    </row>
    <row r="54" spans="1:24" x14ac:dyDescent="0.2">
      <c r="A54" s="82" t="str">
        <f t="shared" si="11"/>
        <v>TestCollection</v>
      </c>
      <c r="B54" s="64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64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64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64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64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64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64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64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64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64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64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64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64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64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64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64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64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64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64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64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64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55">
        <f>GETPIVOTDATA("Record",MissingElementsPivot!$A$3,"Organization",A54)</f>
        <v>3</v>
      </c>
      <c r="X54" s="56">
        <f t="shared" ref="X54:X55" si="12">SQRT(SUM(B54:V54)/W54)</f>
        <v>0.81649658092772603</v>
      </c>
    </row>
    <row r="55" spans="1:24" x14ac:dyDescent="0.2">
      <c r="A55" s="82" t="str">
        <f t="shared" si="11"/>
        <v>TestCollection_A</v>
      </c>
      <c r="B55" s="65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65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65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65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65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65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65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65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65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65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65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65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65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65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65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65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65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65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65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65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65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62">
        <f>GETPIVOTDATA("Record",MissingElementsPivot!$A$3,"Organization",A55)</f>
        <v>3</v>
      </c>
      <c r="X55" s="58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53" priority="8" operator="greaterThan">
      <formula>2</formula>
    </cfRule>
    <cfRule type="cellIs" dxfId="752" priority="9" operator="lessThan">
      <formula>-2</formula>
    </cfRule>
  </conditionalFormatting>
  <conditionalFormatting sqref="AC18:AI22">
    <cfRule type="cellIs" dxfId="751" priority="6" operator="greaterThan">
      <formula>2</formula>
    </cfRule>
    <cfRule type="cellIs" dxfId="750" priority="7" operator="lessThan">
      <formula>-2</formula>
    </cfRule>
  </conditionalFormatting>
  <conditionalFormatting sqref="AC23:AI25">
    <cfRule type="cellIs" dxfId="749" priority="1" operator="greaterThan">
      <formula>2</formula>
    </cfRule>
    <cfRule type="cellIs" dxfId="748" priority="2" operator="lessThan">
      <formula>-2</formula>
    </cfRule>
    <cfRule type="cellIs" dxfId="747" priority="4" operator="greaterThan">
      <formula>2</formula>
    </cfRule>
    <cfRule type="cellIs" dxfId="746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/>
  </sheetViews>
  <sheetFormatPr baseColWidth="10" defaultRowHeight="16" x14ac:dyDescent="0.2"/>
  <cols>
    <col min="1" max="9" width="11" customWidth="1"/>
  </cols>
  <sheetData>
    <row r="1" spans="1:9" ht="17" thickBot="1" x14ac:dyDescent="0.25">
      <c r="A1" s="120" t="s">
        <v>3129</v>
      </c>
      <c r="B1" s="120" t="s">
        <v>3116</v>
      </c>
      <c r="C1" s="121" t="s">
        <v>2775</v>
      </c>
      <c r="D1" s="121" t="s">
        <v>2776</v>
      </c>
      <c r="E1" s="121" t="s">
        <v>2778</v>
      </c>
      <c r="F1" s="121" t="s">
        <v>2777</v>
      </c>
      <c r="G1" s="121" t="s">
        <v>2779</v>
      </c>
      <c r="H1" s="121" t="s">
        <v>3090</v>
      </c>
      <c r="I1" s="121" t="s">
        <v>3091</v>
      </c>
    </row>
    <row r="2" spans="1:9" ht="17" thickBot="1" x14ac:dyDescent="0.25">
      <c r="A2" s="94" t="s">
        <v>1322</v>
      </c>
      <c r="B2" s="95">
        <v>250</v>
      </c>
      <c r="C2" s="96">
        <v>0</v>
      </c>
      <c r="D2" s="96">
        <v>0</v>
      </c>
      <c r="E2" s="96">
        <v>0</v>
      </c>
      <c r="F2" s="96">
        <v>0</v>
      </c>
      <c r="G2" s="96">
        <v>0</v>
      </c>
      <c r="H2" s="96">
        <v>0</v>
      </c>
      <c r="I2" s="97">
        <v>0</v>
      </c>
    </row>
    <row r="3" spans="1:9" ht="17" thickBot="1" x14ac:dyDescent="0.25">
      <c r="A3" s="98" t="s">
        <v>2523</v>
      </c>
      <c r="B3" s="99">
        <v>250</v>
      </c>
      <c r="C3" s="100">
        <v>23.94954375710099</v>
      </c>
      <c r="D3" s="100">
        <v>-11.17775990825899</v>
      </c>
      <c r="E3" s="100">
        <v>72.267268675347879</v>
      </c>
      <c r="F3" s="100">
        <v>1.5174706818022998</v>
      </c>
      <c r="G3" s="100">
        <v>26.552651203095184</v>
      </c>
      <c r="H3" s="100">
        <v>17.288823142492966</v>
      </c>
      <c r="I3" s="101">
        <v>17.288823142492966</v>
      </c>
    </row>
    <row r="4" spans="1:9" ht="17" thickBot="1" x14ac:dyDescent="0.25">
      <c r="A4" s="98" t="s">
        <v>2246</v>
      </c>
      <c r="B4" s="99">
        <v>250</v>
      </c>
      <c r="C4" s="100">
        <v>57.162947186487216</v>
      </c>
      <c r="D4" s="100">
        <v>4.5194282344706682</v>
      </c>
      <c r="E4" s="100">
        <v>16.166927187019489</v>
      </c>
      <c r="F4" s="100">
        <v>-1.1353088165957212</v>
      </c>
      <c r="G4" s="100">
        <v>-9.5072922699508613</v>
      </c>
      <c r="H4" s="100">
        <v>16.132516317926068</v>
      </c>
      <c r="I4" s="101">
        <v>16.132516317926068</v>
      </c>
    </row>
    <row r="5" spans="1:9" ht="17" thickBot="1" x14ac:dyDescent="0.25">
      <c r="A5" s="98" t="s">
        <v>1721</v>
      </c>
      <c r="B5" s="99">
        <v>248</v>
      </c>
      <c r="C5" s="100">
        <v>25.907653703188998</v>
      </c>
      <c r="D5" s="100">
        <v>13.334871469501955</v>
      </c>
      <c r="E5" s="100">
        <v>24.34467671556812</v>
      </c>
      <c r="F5" s="100">
        <v>-8.77702306621498</v>
      </c>
      <c r="G5" s="100">
        <v>-13.196826645849693</v>
      </c>
      <c r="H5" s="100">
        <v>6.3460136108447749</v>
      </c>
      <c r="I5" s="101">
        <v>6.3460136108447749</v>
      </c>
    </row>
    <row r="6" spans="1:9" ht="17" thickBot="1" x14ac:dyDescent="0.25">
      <c r="A6" s="98" t="s">
        <v>1973</v>
      </c>
      <c r="B6" s="99">
        <v>247</v>
      </c>
      <c r="C6" s="100">
        <v>49.2337251041955</v>
      </c>
      <c r="D6" s="100">
        <v>9.0439823584612036</v>
      </c>
      <c r="E6" s="100">
        <v>-2.9817424159594377</v>
      </c>
      <c r="F6" s="100">
        <v>10.470512221046189</v>
      </c>
      <c r="G6" s="100">
        <v>-0.850619594129016</v>
      </c>
      <c r="H6" s="100">
        <v>20.864673774473477</v>
      </c>
      <c r="I6" s="101">
        <v>20.864673774473477</v>
      </c>
    </row>
    <row r="7" spans="1:9" ht="17" thickBot="1" x14ac:dyDescent="0.25">
      <c r="A7" s="98" t="s">
        <v>775</v>
      </c>
      <c r="B7" s="99">
        <v>172</v>
      </c>
      <c r="C7" s="100">
        <v>86.754291371876334</v>
      </c>
      <c r="D7" s="100">
        <v>13.334871469501955</v>
      </c>
      <c r="E7" s="100">
        <v>72.267268675347879</v>
      </c>
      <c r="F7" s="100">
        <v>32.277011529146229</v>
      </c>
      <c r="G7" s="100">
        <v>26.552651203095184</v>
      </c>
      <c r="H7" s="100">
        <v>57.468691003532399</v>
      </c>
      <c r="I7" s="101">
        <v>57.468691003532399</v>
      </c>
    </row>
    <row r="8" spans="1:9" ht="17" thickBot="1" x14ac:dyDescent="0.25">
      <c r="A8" s="98" t="s">
        <v>949</v>
      </c>
      <c r="B8" s="99">
        <v>167</v>
      </c>
      <c r="C8" s="100">
        <v>8.7679144542273111</v>
      </c>
      <c r="D8" s="100">
        <v>8.307162545037805</v>
      </c>
      <c r="E8" s="100">
        <v>19.229594834515407</v>
      </c>
      <c r="F8" s="100">
        <v>8.8944106732837547</v>
      </c>
      <c r="G8" s="100">
        <v>15.188923460707912</v>
      </c>
      <c r="H8" s="100">
        <v>17.356500467301924</v>
      </c>
      <c r="I8" s="101">
        <v>17.356500467301924</v>
      </c>
    </row>
    <row r="9" spans="1:9" ht="17" thickBot="1" x14ac:dyDescent="0.25">
      <c r="A9" s="98" t="s">
        <v>1148</v>
      </c>
      <c r="B9" s="99">
        <v>165</v>
      </c>
      <c r="C9" s="100">
        <v>12.952446274808899</v>
      </c>
      <c r="D9" s="100">
        <v>12.928985935576025</v>
      </c>
      <c r="E9" s="100">
        <v>24.34467671556812</v>
      </c>
      <c r="F9" s="100">
        <v>12.850568147483008</v>
      </c>
      <c r="G9" s="100">
        <v>26.552651203095184</v>
      </c>
      <c r="H9" s="100">
        <v>20.629151784165217</v>
      </c>
      <c r="I9" s="101">
        <v>20.629151784165217</v>
      </c>
    </row>
    <row r="10" spans="1:9" ht="17" thickBot="1" x14ac:dyDescent="0.25">
      <c r="A10" s="98" t="s">
        <v>1607</v>
      </c>
      <c r="B10" s="99">
        <v>109</v>
      </c>
      <c r="C10" s="100">
        <v>5.0904836206264941</v>
      </c>
      <c r="D10" s="100">
        <v>11.737400403046038</v>
      </c>
      <c r="E10" s="100">
        <v>72.267268675347879</v>
      </c>
      <c r="F10" s="100">
        <v>-5.194303669858888</v>
      </c>
      <c r="G10" s="100">
        <v>-11.218763990904559</v>
      </c>
      <c r="H10" s="100">
        <v>5.9347736075542628</v>
      </c>
      <c r="I10" s="101">
        <v>5.9347736075542628</v>
      </c>
    </row>
    <row r="11" spans="1:9" ht="17" thickBot="1" x14ac:dyDescent="0.25">
      <c r="A11" s="98" t="s">
        <v>633</v>
      </c>
      <c r="B11" s="99">
        <v>98</v>
      </c>
      <c r="C11" s="100">
        <v>45.713566829392803</v>
      </c>
      <c r="D11" s="100">
        <v>-1.4209691566430078</v>
      </c>
      <c r="E11" s="100">
        <v>-13.140330354867977</v>
      </c>
      <c r="F11" s="100">
        <v>-11.313976282067241</v>
      </c>
      <c r="G11" s="100">
        <v>-5.8805291628631355</v>
      </c>
      <c r="H11" s="100">
        <v>0.93488382194730402</v>
      </c>
      <c r="I11" s="101">
        <v>0.93488382194730402</v>
      </c>
    </row>
    <row r="12" spans="1:9" ht="17" thickBot="1" x14ac:dyDescent="0.25">
      <c r="A12" s="98" t="s">
        <v>545</v>
      </c>
      <c r="B12" s="99">
        <v>53</v>
      </c>
      <c r="C12" s="100">
        <v>-14.940186280969289</v>
      </c>
      <c r="D12" s="100">
        <v>-0.90677876151452397</v>
      </c>
      <c r="E12" s="100">
        <v>22.715837464763503</v>
      </c>
      <c r="F12" s="100">
        <v>12.957070929370227</v>
      </c>
      <c r="G12" s="100">
        <v>26.552651203095184</v>
      </c>
      <c r="H12" s="100">
        <v>9.1570912343031363</v>
      </c>
      <c r="I12" s="101">
        <v>9.1570912343031363</v>
      </c>
    </row>
    <row r="13" spans="1:9" ht="17" thickBot="1" x14ac:dyDescent="0.25">
      <c r="A13" s="98" t="s">
        <v>743</v>
      </c>
      <c r="B13" s="99">
        <v>24</v>
      </c>
      <c r="C13" s="100">
        <v>65.74144443075086</v>
      </c>
      <c r="D13" s="100">
        <v>17.990083497228323</v>
      </c>
      <c r="E13" s="100">
        <v>4.597776802581838</v>
      </c>
      <c r="F13" s="100">
        <v>11.990783414233549</v>
      </c>
      <c r="G13" s="100">
        <v>7.6637926788594877</v>
      </c>
      <c r="H13" s="100">
        <v>18.241062071678918</v>
      </c>
      <c r="I13" s="101">
        <v>18.241062071678918</v>
      </c>
    </row>
    <row r="14" spans="1:9" ht="17" thickBot="1" x14ac:dyDescent="0.25">
      <c r="A14" s="98" t="s">
        <v>610</v>
      </c>
      <c r="B14" s="99">
        <v>13</v>
      </c>
      <c r="C14" s="100">
        <v>1.2748983380925003</v>
      </c>
      <c r="D14" s="100">
        <v>2.2622196868901021</v>
      </c>
      <c r="E14" s="100">
        <v>-4.8852571078176714</v>
      </c>
      <c r="F14" s="100">
        <v>-0.61859417991578214</v>
      </c>
      <c r="G14" s="100">
        <v>-4.0484746027636929</v>
      </c>
      <c r="H14" s="100">
        <v>0.83079428708067549</v>
      </c>
      <c r="I14" s="101">
        <v>0.83079428708067549</v>
      </c>
    </row>
    <row r="15" spans="1:9" ht="17" thickBot="1" x14ac:dyDescent="0.25">
      <c r="A15" s="98" t="s">
        <v>2516</v>
      </c>
      <c r="B15" s="99">
        <v>6</v>
      </c>
      <c r="C15" s="100">
        <v>44.884459628692774</v>
      </c>
      <c r="D15" s="100">
        <v>13.334871469501955</v>
      </c>
      <c r="E15" s="100">
        <v>-23.577915244211642</v>
      </c>
      <c r="F15" s="100">
        <v>-8.7357096006456789</v>
      </c>
      <c r="G15" s="100">
        <v>-13.196826645849693</v>
      </c>
      <c r="H15" s="100">
        <v>5.8088608964816979</v>
      </c>
      <c r="I15" s="101">
        <v>5.8088608964816979</v>
      </c>
    </row>
    <row r="16" spans="1:9" x14ac:dyDescent="0.2">
      <c r="A16" s="102" t="s">
        <v>541</v>
      </c>
      <c r="B16" s="103">
        <v>1</v>
      </c>
      <c r="C16" s="104">
        <v>3.0146278855092139</v>
      </c>
      <c r="D16" s="104">
        <v>-35.690391286019938</v>
      </c>
      <c r="E16" s="104">
        <v>-23.577915244211642</v>
      </c>
      <c r="F16" s="104">
        <v>1.5174706818022998</v>
      </c>
      <c r="G16" s="104">
        <v>-13.196826645849693</v>
      </c>
      <c r="H16" s="104">
        <v>-11.411082472535201</v>
      </c>
      <c r="I16" s="105">
        <v>-11.411082472535201</v>
      </c>
    </row>
    <row r="17" spans="1:13" ht="17" thickBot="1" x14ac:dyDescent="0.25">
      <c r="A17" s="106" t="s">
        <v>4</v>
      </c>
      <c r="B17" s="107">
        <v>250</v>
      </c>
      <c r="C17" s="108">
        <v>3.0146278855092139</v>
      </c>
      <c r="D17" s="108">
        <v>13.334871469501955</v>
      </c>
      <c r="E17" s="108">
        <v>24.34467671556812</v>
      </c>
      <c r="F17" s="108">
        <v>1.5174706818022998</v>
      </c>
      <c r="G17" s="108">
        <v>-52.946304494794575</v>
      </c>
      <c r="H17" s="108">
        <v>5.8088608964816979</v>
      </c>
      <c r="I17" s="109">
        <v>5.8088608964816979</v>
      </c>
    </row>
    <row r="18" spans="1:13" ht="17" thickBot="1" x14ac:dyDescent="0.25">
      <c r="A18" s="110" t="s">
        <v>2809</v>
      </c>
      <c r="B18" s="111">
        <v>250</v>
      </c>
      <c r="C18" s="112">
        <v>1.3335177816741848</v>
      </c>
      <c r="D18" s="112">
        <v>-9.3639016595195219</v>
      </c>
      <c r="E18" s="112">
        <v>-23.577915244211642</v>
      </c>
      <c r="F18" s="112">
        <v>3.7602204965781412</v>
      </c>
      <c r="G18" s="112">
        <v>-34.488279986104281</v>
      </c>
      <c r="H18" s="112">
        <v>-1.3096706207607978</v>
      </c>
      <c r="I18" s="113">
        <v>-1.3096706207607978</v>
      </c>
    </row>
    <row r="19" spans="1:13" ht="17" thickBot="1" x14ac:dyDescent="0.25">
      <c r="A19" s="110" t="s">
        <v>282</v>
      </c>
      <c r="B19" s="111">
        <v>240</v>
      </c>
      <c r="C19" s="112">
        <v>-3.952431642565061</v>
      </c>
      <c r="D19" s="112">
        <v>4.0529977168586022</v>
      </c>
      <c r="E19" s="112">
        <v>-23.577915244211642</v>
      </c>
      <c r="F19" s="112">
        <v>1.3299130852382861</v>
      </c>
      <c r="G19" s="112">
        <v>-50.619225524569295</v>
      </c>
      <c r="H19" s="112">
        <v>-3.6716532625965366</v>
      </c>
      <c r="I19" s="113">
        <v>-3.6716532625965366</v>
      </c>
    </row>
    <row r="20" spans="1:13" ht="17" thickBot="1" x14ac:dyDescent="0.25">
      <c r="A20" s="110" t="s">
        <v>257</v>
      </c>
      <c r="B20" s="111">
        <v>18</v>
      </c>
      <c r="C20" s="112">
        <v>-0.4638314432887583</v>
      </c>
      <c r="D20" s="112">
        <v>-4.0783923038412198</v>
      </c>
      <c r="E20" s="112">
        <v>18.652530551991045</v>
      </c>
      <c r="F20" s="112">
        <v>8.4207588293465818</v>
      </c>
      <c r="G20" s="112">
        <v>2.4562450861216614</v>
      </c>
      <c r="H20" s="112">
        <v>7.5378029786756109</v>
      </c>
      <c r="I20" s="113">
        <v>7.5378029786756109</v>
      </c>
    </row>
    <row r="21" spans="1:13" x14ac:dyDescent="0.2">
      <c r="A21" s="114" t="s">
        <v>533</v>
      </c>
      <c r="B21" s="115">
        <v>7</v>
      </c>
      <c r="C21" s="116">
        <v>-17.920287986082563</v>
      </c>
      <c r="D21" s="116">
        <v>-0.1432742364439725</v>
      </c>
      <c r="E21" s="116">
        <v>-23.577915244211642</v>
      </c>
      <c r="F21" s="116">
        <v>0.37915157179090353</v>
      </c>
      <c r="G21" s="116">
        <v>-52.946304494794575</v>
      </c>
      <c r="H21" s="116">
        <v>-6.1007945720114165</v>
      </c>
      <c r="I21" s="117">
        <v>-6.1007945720114165</v>
      </c>
    </row>
    <row r="22" spans="1:13" ht="17" thickBot="1" x14ac:dyDescent="0.25">
      <c r="A22" s="122" t="s">
        <v>542</v>
      </c>
      <c r="B22" s="122">
        <v>2053</v>
      </c>
      <c r="C22" s="123">
        <v>26.27498403290631</v>
      </c>
      <c r="D22" s="123">
        <v>7.0512524882337901</v>
      </c>
      <c r="E22" s="123">
        <v>28.277705587327322</v>
      </c>
      <c r="F22" s="123">
        <v>4.4485828665502609</v>
      </c>
      <c r="G22" s="123">
        <v>5.8291885154989682</v>
      </c>
      <c r="H22" s="123">
        <v>17.091570047863126</v>
      </c>
      <c r="I22" s="123">
        <v>17.091570047863126</v>
      </c>
    </row>
    <row r="23" spans="1:13" ht="17" thickBot="1" x14ac:dyDescent="0.25">
      <c r="A23" s="118" t="s">
        <v>5</v>
      </c>
      <c r="B23" s="118">
        <v>765</v>
      </c>
      <c r="C23" s="119">
        <v>-0.93710529491289529</v>
      </c>
      <c r="D23" s="119">
        <v>-20.143532260814773</v>
      </c>
      <c r="E23" s="119">
        <v>-6.6375024039472104</v>
      </c>
      <c r="F23" s="119">
        <v>-6.8915153025025555</v>
      </c>
      <c r="G23" s="119">
        <v>-79.090873967428934</v>
      </c>
      <c r="H23" s="119">
        <v>-21.484187490975092</v>
      </c>
      <c r="I23" s="119">
        <v>0.50429801062158253</v>
      </c>
    </row>
    <row r="24" spans="1:13" ht="17" thickBot="1" x14ac:dyDescent="0.25">
      <c r="A24" s="118" t="s">
        <v>3106</v>
      </c>
      <c r="B24" s="118">
        <v>2818</v>
      </c>
      <c r="C24" s="119">
        <v>19.932113527208688</v>
      </c>
      <c r="D24" s="119">
        <v>-0.49838579345316558</v>
      </c>
      <c r="E24" s="119">
        <v>18.901066492841302</v>
      </c>
      <c r="F24" s="119">
        <v>1.4971968838814005</v>
      </c>
      <c r="G24" s="119">
        <v>-17.6475505241755</v>
      </c>
      <c r="H24" s="119">
        <v>6.6121313929934447</v>
      </c>
      <c r="I24" s="119">
        <v>12.782892742169615</v>
      </c>
    </row>
    <row r="28" spans="1:13" x14ac:dyDescent="0.2">
      <c r="M28" s="93"/>
    </row>
    <row r="29" spans="1:13" x14ac:dyDescent="0.2">
      <c r="H29" s="93"/>
    </row>
    <row r="30" spans="1:13" x14ac:dyDescent="0.2">
      <c r="H30" s="93"/>
    </row>
  </sheetData>
  <conditionalFormatting sqref="C2:I24">
    <cfRule type="cellIs" dxfId="737" priority="1" operator="lessThan">
      <formula>-2</formula>
    </cfRule>
    <cfRule type="cellIs" dxfId="736" priority="2" operator="greaterThan">
      <formula>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topLeftCell="AS1"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topLeftCell="A99" zoomScaleNormal="60" zoomScalePageLayoutView="60" workbookViewId="0">
      <selection activeCell="E122" sqref="E12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ht="17" thickBot="1" x14ac:dyDescent="0.25">
      <c r="A1" s="141"/>
      <c r="B1" s="142" t="s">
        <v>3096</v>
      </c>
      <c r="C1" s="143" t="s">
        <v>2783</v>
      </c>
      <c r="D1" s="143" t="s">
        <v>2784</v>
      </c>
      <c r="E1" s="143" t="s">
        <v>2791</v>
      </c>
      <c r="F1" s="143" t="s">
        <v>2789</v>
      </c>
      <c r="G1" s="143" t="s">
        <v>2790</v>
      </c>
      <c r="H1" s="143" t="s">
        <v>2782</v>
      </c>
      <c r="I1" s="143" t="s">
        <v>2788</v>
      </c>
      <c r="J1" s="143" t="s">
        <v>2792</v>
      </c>
      <c r="K1" s="143" t="s">
        <v>2785</v>
      </c>
      <c r="L1" s="143" t="s">
        <v>2786</v>
      </c>
      <c r="M1" s="143" t="s">
        <v>2787</v>
      </c>
      <c r="N1" s="163" t="s">
        <v>3100</v>
      </c>
      <c r="O1" s="164"/>
    </row>
    <row r="2" spans="1:15" ht="17" thickBot="1" x14ac:dyDescent="0.25">
      <c r="A2" s="145" t="s">
        <v>3092</v>
      </c>
      <c r="B2" s="137">
        <v>2869</v>
      </c>
      <c r="C2" s="138">
        <v>1</v>
      </c>
      <c r="D2" s="138">
        <v>1</v>
      </c>
      <c r="E2" s="138">
        <v>0.97503996049608832</v>
      </c>
      <c r="F2" s="138">
        <v>0.97291666666666676</v>
      </c>
      <c r="G2" s="138">
        <v>0.92799494868505195</v>
      </c>
      <c r="H2" s="138">
        <v>0.75</v>
      </c>
      <c r="I2" s="138">
        <v>0.51461413014971158</v>
      </c>
      <c r="J2" s="138">
        <v>0.50704014539261533</v>
      </c>
      <c r="K2" s="138">
        <v>0.48929468791529923</v>
      </c>
      <c r="L2" s="138">
        <v>0.37923949210521729</v>
      </c>
      <c r="M2" s="138">
        <v>0.29724352022842104</v>
      </c>
      <c r="N2" s="139">
        <f>SUMIF(C2:M2,"&gt;=0")/11</f>
        <v>0.71030759560355194</v>
      </c>
      <c r="O2" s="146" t="str">
        <f>REPT("█",N2*20)</f>
        <v>██████████████</v>
      </c>
    </row>
    <row r="3" spans="1:15" ht="17" thickBot="1" x14ac:dyDescent="0.25">
      <c r="A3" s="145" t="s">
        <v>542</v>
      </c>
      <c r="B3" s="137">
        <f>SUM(B5:B19)</f>
        <v>2104</v>
      </c>
      <c r="C3" s="138">
        <f t="shared" ref="C3:M3" si="0">AVERAGE(C5:C19)</f>
        <v>1</v>
      </c>
      <c r="D3" s="138">
        <f t="shared" si="0"/>
        <v>1</v>
      </c>
      <c r="E3" s="138">
        <f t="shared" si="0"/>
        <v>0.96671994732811772</v>
      </c>
      <c r="F3" s="138">
        <f t="shared" si="0"/>
        <v>1</v>
      </c>
      <c r="G3" s="138">
        <f t="shared" si="0"/>
        <v>0.90399326491340237</v>
      </c>
      <c r="H3" s="138">
        <f t="shared" si="0"/>
        <v>1</v>
      </c>
      <c r="I3" s="138">
        <f t="shared" si="0"/>
        <v>0.35281884019961551</v>
      </c>
      <c r="J3" s="138">
        <f t="shared" si="0"/>
        <v>0.43160908274570936</v>
      </c>
      <c r="K3" s="138">
        <f t="shared" si="0"/>
        <v>0.31905958388706579</v>
      </c>
      <c r="L3" s="138">
        <f t="shared" si="0"/>
        <v>0.3727971005847342</v>
      </c>
      <c r="M3" s="138">
        <f t="shared" si="0"/>
        <v>0.26856913808233923</v>
      </c>
      <c r="N3" s="139">
        <f>SUMIF(C3:M3,"&gt;=0")/11</f>
        <v>0.6923242688855441</v>
      </c>
      <c r="O3" s="147" t="str">
        <f>REPT("█",N3*20)</f>
        <v>█████████████</v>
      </c>
    </row>
    <row r="4" spans="1:15" ht="17" thickBot="1" x14ac:dyDescent="0.25">
      <c r="A4" s="145" t="s">
        <v>5</v>
      </c>
      <c r="B4" s="137">
        <f>SUM(B20:B24)</f>
        <v>765</v>
      </c>
      <c r="C4" s="139">
        <f t="shared" ref="C4:M4" si="1">SUMIF(C20:C24,"&gt;=0%")/5</f>
        <v>1</v>
      </c>
      <c r="D4" s="139">
        <f t="shared" si="1"/>
        <v>1</v>
      </c>
      <c r="E4" s="139">
        <f t="shared" si="1"/>
        <v>1</v>
      </c>
      <c r="F4" s="139">
        <f t="shared" si="1"/>
        <v>0.8923333333333332</v>
      </c>
      <c r="G4" s="139">
        <f t="shared" si="1"/>
        <v>1</v>
      </c>
      <c r="H4" s="139">
        <f t="shared" si="1"/>
        <v>0</v>
      </c>
      <c r="I4" s="139">
        <f t="shared" si="1"/>
        <v>1</v>
      </c>
      <c r="J4" s="139">
        <f t="shared" si="1"/>
        <v>0.73399999999999999</v>
      </c>
      <c r="K4" s="139">
        <f t="shared" si="1"/>
        <v>1</v>
      </c>
      <c r="L4" s="139">
        <f t="shared" si="1"/>
        <v>0.39856666666666668</v>
      </c>
      <c r="M4" s="139">
        <f t="shared" si="1"/>
        <v>0.38393333333333335</v>
      </c>
      <c r="N4" s="139">
        <f>SUMIF(C4:M4,"&gt;=0")/11</f>
        <v>0.76443939393939397</v>
      </c>
      <c r="O4" s="147" t="str">
        <f>REPT("█",N4*20)</f>
        <v>███████████████</v>
      </c>
    </row>
    <row r="5" spans="1:15" ht="17" thickBot="1" x14ac:dyDescent="0.25">
      <c r="A5" s="148" t="s">
        <v>1322</v>
      </c>
      <c r="B5" s="133">
        <v>250</v>
      </c>
      <c r="C5" s="134">
        <v>1</v>
      </c>
      <c r="D5" s="134">
        <v>1</v>
      </c>
      <c r="E5" s="134">
        <v>0.98799999999999999</v>
      </c>
      <c r="F5" s="134">
        <v>1</v>
      </c>
      <c r="G5" s="135">
        <v>0.99199999999999999</v>
      </c>
      <c r="H5" s="134">
        <v>1</v>
      </c>
      <c r="I5" s="134">
        <v>0.94399999999999995</v>
      </c>
      <c r="J5" s="134">
        <v>0.35599999999999998</v>
      </c>
      <c r="K5" s="134">
        <v>0.83199999999999996</v>
      </c>
      <c r="L5" s="134">
        <v>0.17599999999999999</v>
      </c>
      <c r="M5" s="134">
        <v>0.85599999999999998</v>
      </c>
      <c r="N5" s="136">
        <f t="shared" ref="N5:N24" si="2">SUMIF(C5:M5,"&gt;=0")/11</f>
        <v>0.83127272727272727</v>
      </c>
      <c r="O5" s="149" t="str">
        <f t="shared" ref="O5:O24" si="3">REPT("█",N5*20)</f>
        <v>████████████████</v>
      </c>
    </row>
    <row r="6" spans="1:15" ht="17" thickBot="1" x14ac:dyDescent="0.25">
      <c r="A6" s="150" t="s">
        <v>2523</v>
      </c>
      <c r="B6" s="130">
        <v>250</v>
      </c>
      <c r="C6" s="131">
        <v>1</v>
      </c>
      <c r="D6" s="131">
        <v>1</v>
      </c>
      <c r="E6" s="131">
        <v>1</v>
      </c>
      <c r="F6" s="131">
        <v>1</v>
      </c>
      <c r="G6" s="131">
        <v>1</v>
      </c>
      <c r="H6" s="131">
        <v>1</v>
      </c>
      <c r="I6" s="131">
        <v>0</v>
      </c>
      <c r="J6" s="131">
        <v>1</v>
      </c>
      <c r="K6" s="131">
        <v>0</v>
      </c>
      <c r="L6" s="131">
        <v>0</v>
      </c>
      <c r="M6" s="131">
        <v>1</v>
      </c>
      <c r="N6" s="132">
        <f t="shared" si="2"/>
        <v>0.72727272727272729</v>
      </c>
      <c r="O6" s="151" t="str">
        <f t="shared" si="3"/>
        <v>██████████████</v>
      </c>
    </row>
    <row r="7" spans="1:15" ht="17" thickBot="1" x14ac:dyDescent="0.25">
      <c r="A7" s="150" t="s">
        <v>2246</v>
      </c>
      <c r="B7" s="130">
        <v>250</v>
      </c>
      <c r="C7" s="131">
        <v>1</v>
      </c>
      <c r="D7" s="131">
        <v>1</v>
      </c>
      <c r="E7" s="131">
        <v>0.98799999999999999</v>
      </c>
      <c r="F7" s="131">
        <v>1</v>
      </c>
      <c r="G7" s="131">
        <v>0.98799999999999999</v>
      </c>
      <c r="H7" s="131">
        <v>1</v>
      </c>
      <c r="I7" s="131">
        <v>0</v>
      </c>
      <c r="J7" s="131">
        <v>0</v>
      </c>
      <c r="K7" s="131">
        <v>0</v>
      </c>
      <c r="L7" s="131">
        <v>0.308</v>
      </c>
      <c r="M7" s="131">
        <v>0</v>
      </c>
      <c r="N7" s="132">
        <f t="shared" si="2"/>
        <v>0.57127272727272727</v>
      </c>
      <c r="O7" s="151" t="str">
        <f t="shared" si="3"/>
        <v>███████████</v>
      </c>
    </row>
    <row r="8" spans="1:15" ht="17" thickBot="1" x14ac:dyDescent="0.25">
      <c r="A8" s="150" t="s">
        <v>1721</v>
      </c>
      <c r="B8" s="130">
        <v>248</v>
      </c>
      <c r="C8" s="131">
        <v>1</v>
      </c>
      <c r="D8" s="131">
        <v>1</v>
      </c>
      <c r="E8" s="131">
        <v>1</v>
      </c>
      <c r="F8" s="131">
        <v>1</v>
      </c>
      <c r="G8" s="131">
        <v>1</v>
      </c>
      <c r="H8" s="131">
        <v>1</v>
      </c>
      <c r="I8" s="131">
        <v>0</v>
      </c>
      <c r="J8" s="131">
        <v>0.98790322580645162</v>
      </c>
      <c r="K8" s="131">
        <v>0</v>
      </c>
      <c r="L8" s="131">
        <v>0.907258064516129</v>
      </c>
      <c r="M8" s="131">
        <v>0</v>
      </c>
      <c r="N8" s="132">
        <f t="shared" si="2"/>
        <v>0.717741935483871</v>
      </c>
      <c r="O8" s="151" t="str">
        <f t="shared" si="3"/>
        <v>██████████████</v>
      </c>
    </row>
    <row r="9" spans="1:15" ht="17" thickBot="1" x14ac:dyDescent="0.25">
      <c r="A9" s="150" t="s">
        <v>1973</v>
      </c>
      <c r="B9" s="130">
        <v>247</v>
      </c>
      <c r="C9" s="131">
        <v>1</v>
      </c>
      <c r="D9" s="131">
        <v>1</v>
      </c>
      <c r="E9" s="131">
        <v>0.96761133603238869</v>
      </c>
      <c r="F9" s="131">
        <v>1</v>
      </c>
      <c r="G9" s="131">
        <v>0.8502024291497976</v>
      </c>
      <c r="H9" s="131">
        <v>1</v>
      </c>
      <c r="I9" s="131">
        <v>1.6194331983805668E-2</v>
      </c>
      <c r="J9" s="131">
        <v>1.6194331983805668E-2</v>
      </c>
      <c r="K9" s="131">
        <v>1.6194331983805668E-2</v>
      </c>
      <c r="L9" s="131">
        <v>0.31983805668016196</v>
      </c>
      <c r="M9" s="131">
        <v>0</v>
      </c>
      <c r="N9" s="132">
        <f t="shared" si="2"/>
        <v>0.56238498343761489</v>
      </c>
      <c r="O9" s="151" t="str">
        <f t="shared" si="3"/>
        <v>███████████</v>
      </c>
    </row>
    <row r="10" spans="1:15" ht="17" thickBot="1" x14ac:dyDescent="0.25">
      <c r="A10" s="150" t="s">
        <v>949</v>
      </c>
      <c r="B10" s="130">
        <v>218</v>
      </c>
      <c r="C10" s="131">
        <v>1</v>
      </c>
      <c r="D10" s="131">
        <v>1</v>
      </c>
      <c r="E10" s="131">
        <v>0.88622754491017963</v>
      </c>
      <c r="F10" s="131">
        <v>1</v>
      </c>
      <c r="G10" s="131">
        <v>0.94011976047904189</v>
      </c>
      <c r="H10" s="131">
        <v>1</v>
      </c>
      <c r="I10" s="131">
        <v>0.17964071856287425</v>
      </c>
      <c r="J10" s="131">
        <v>0.56287425149700598</v>
      </c>
      <c r="K10" s="131">
        <v>0.56287425149700598</v>
      </c>
      <c r="L10" s="131">
        <v>0.52694610778443118</v>
      </c>
      <c r="M10" s="131">
        <v>5.9880239520958087E-3</v>
      </c>
      <c r="N10" s="132">
        <f t="shared" si="2"/>
        <v>0.69678824169842135</v>
      </c>
      <c r="O10" s="151" t="str">
        <f t="shared" si="3"/>
        <v>█████████████</v>
      </c>
    </row>
    <row r="11" spans="1:15" ht="17" thickBot="1" x14ac:dyDescent="0.25">
      <c r="A11" s="150" t="s">
        <v>775</v>
      </c>
      <c r="B11" s="130">
        <v>172</v>
      </c>
      <c r="C11" s="131">
        <v>1</v>
      </c>
      <c r="D11" s="131">
        <v>1</v>
      </c>
      <c r="E11" s="131">
        <v>1</v>
      </c>
      <c r="F11" s="131">
        <v>1</v>
      </c>
      <c r="G11" s="131">
        <v>0</v>
      </c>
      <c r="H11" s="131">
        <v>1</v>
      </c>
      <c r="I11" s="131">
        <v>0</v>
      </c>
      <c r="J11" s="131">
        <v>0</v>
      </c>
      <c r="K11" s="131">
        <v>0</v>
      </c>
      <c r="L11" s="131">
        <v>0</v>
      </c>
      <c r="M11" s="131">
        <v>0</v>
      </c>
      <c r="N11" s="132">
        <f t="shared" si="2"/>
        <v>0.45454545454545453</v>
      </c>
      <c r="O11" s="151" t="str">
        <f t="shared" si="3"/>
        <v>█████████</v>
      </c>
    </row>
    <row r="12" spans="1:15" ht="17" thickBot="1" x14ac:dyDescent="0.25">
      <c r="A12" s="150" t="s">
        <v>1148</v>
      </c>
      <c r="B12" s="130">
        <v>165</v>
      </c>
      <c r="C12" s="131">
        <v>1</v>
      </c>
      <c r="D12" s="131">
        <v>1</v>
      </c>
      <c r="E12" s="131">
        <v>1</v>
      </c>
      <c r="F12" s="131">
        <v>1</v>
      </c>
      <c r="G12" s="131">
        <v>0.88484848484848488</v>
      </c>
      <c r="H12" s="131">
        <v>1</v>
      </c>
      <c r="I12" s="131">
        <v>0.69090909090909092</v>
      </c>
      <c r="J12" s="131">
        <v>1</v>
      </c>
      <c r="K12" s="131">
        <v>0.83636363636363631</v>
      </c>
      <c r="L12" s="131">
        <v>0</v>
      </c>
      <c r="M12" s="131">
        <v>0</v>
      </c>
      <c r="N12" s="132">
        <f t="shared" si="2"/>
        <v>0.76473829201101928</v>
      </c>
      <c r="O12" s="151" t="str">
        <f t="shared" si="3"/>
        <v>███████████████</v>
      </c>
    </row>
    <row r="13" spans="1:15" ht="17" thickBot="1" x14ac:dyDescent="0.25">
      <c r="A13" s="150" t="s">
        <v>1607</v>
      </c>
      <c r="B13" s="130">
        <v>109</v>
      </c>
      <c r="C13" s="131">
        <v>1</v>
      </c>
      <c r="D13" s="131">
        <v>1</v>
      </c>
      <c r="E13" s="131">
        <v>1</v>
      </c>
      <c r="F13" s="131">
        <v>1</v>
      </c>
      <c r="G13" s="131">
        <v>0.98165137614678899</v>
      </c>
      <c r="H13" s="131">
        <v>1</v>
      </c>
      <c r="I13" s="131">
        <v>1</v>
      </c>
      <c r="J13" s="131">
        <v>0.93577981651376152</v>
      </c>
      <c r="K13" s="131">
        <v>0</v>
      </c>
      <c r="L13" s="131">
        <v>0</v>
      </c>
      <c r="M13" s="131">
        <v>0.93577981651376152</v>
      </c>
      <c r="N13" s="132">
        <f t="shared" si="2"/>
        <v>0.80483736447039189</v>
      </c>
      <c r="O13" s="151" t="str">
        <f t="shared" si="3"/>
        <v>████████████████</v>
      </c>
    </row>
    <row r="14" spans="1:15" ht="17" thickBot="1" x14ac:dyDescent="0.25">
      <c r="A14" s="150" t="s">
        <v>633</v>
      </c>
      <c r="B14" s="130">
        <v>98</v>
      </c>
      <c r="C14" s="131">
        <v>1</v>
      </c>
      <c r="D14" s="131">
        <v>1</v>
      </c>
      <c r="E14" s="131">
        <v>1</v>
      </c>
      <c r="F14" s="131">
        <v>1</v>
      </c>
      <c r="G14" s="131">
        <v>1</v>
      </c>
      <c r="H14" s="131">
        <v>1</v>
      </c>
      <c r="I14" s="131">
        <v>0</v>
      </c>
      <c r="J14" s="131">
        <v>0</v>
      </c>
      <c r="K14" s="131">
        <v>0</v>
      </c>
      <c r="L14" s="131">
        <v>0.94897959183673475</v>
      </c>
      <c r="M14" s="131">
        <v>0</v>
      </c>
      <c r="N14" s="132">
        <f t="shared" si="2"/>
        <v>0.63172541743970312</v>
      </c>
      <c r="O14" s="151" t="str">
        <f t="shared" si="3"/>
        <v>████████████</v>
      </c>
    </row>
    <row r="15" spans="1:15" ht="17" thickBot="1" x14ac:dyDescent="0.25">
      <c r="A15" s="150" t="s">
        <v>545</v>
      </c>
      <c r="B15" s="130">
        <v>53</v>
      </c>
      <c r="C15" s="131">
        <v>1</v>
      </c>
      <c r="D15" s="131">
        <v>1</v>
      </c>
      <c r="E15" s="131">
        <v>0.94339622641509435</v>
      </c>
      <c r="F15" s="131">
        <v>1</v>
      </c>
      <c r="G15" s="131">
        <v>1</v>
      </c>
      <c r="H15" s="131">
        <v>1</v>
      </c>
      <c r="I15" s="131">
        <v>1</v>
      </c>
      <c r="J15" s="131">
        <v>1</v>
      </c>
      <c r="K15" s="131">
        <v>1</v>
      </c>
      <c r="L15" s="131">
        <v>0.94339622641509435</v>
      </c>
      <c r="M15" s="131">
        <v>0</v>
      </c>
      <c r="N15" s="132">
        <f t="shared" si="2"/>
        <v>0.89879931389365353</v>
      </c>
      <c r="O15" s="151" t="str">
        <f t="shared" si="3"/>
        <v>█████████████████</v>
      </c>
    </row>
    <row r="16" spans="1:15" ht="17" thickBot="1" x14ac:dyDescent="0.25">
      <c r="A16" s="150" t="s">
        <v>743</v>
      </c>
      <c r="B16" s="130">
        <v>24</v>
      </c>
      <c r="C16" s="131">
        <v>1</v>
      </c>
      <c r="D16" s="131">
        <v>1</v>
      </c>
      <c r="E16" s="131">
        <v>0.95833333333333337</v>
      </c>
      <c r="F16" s="131">
        <v>1</v>
      </c>
      <c r="G16" s="131">
        <v>1</v>
      </c>
      <c r="H16" s="131">
        <v>1</v>
      </c>
      <c r="I16" s="131">
        <v>0</v>
      </c>
      <c r="J16" s="131">
        <v>0</v>
      </c>
      <c r="K16" s="131">
        <v>0</v>
      </c>
      <c r="L16" s="131">
        <v>0</v>
      </c>
      <c r="M16" s="131">
        <v>0</v>
      </c>
      <c r="N16" s="132">
        <f t="shared" si="2"/>
        <v>0.54166666666666674</v>
      </c>
      <c r="O16" s="151" t="str">
        <f t="shared" si="3"/>
        <v>██████████</v>
      </c>
    </row>
    <row r="17" spans="1:15" ht="17" thickBot="1" x14ac:dyDescent="0.25">
      <c r="A17" s="150" t="s">
        <v>610</v>
      </c>
      <c r="B17" s="130">
        <v>13</v>
      </c>
      <c r="C17" s="131">
        <v>1</v>
      </c>
      <c r="D17" s="131">
        <v>1</v>
      </c>
      <c r="E17" s="131">
        <v>0.76923076923076927</v>
      </c>
      <c r="F17" s="131">
        <v>1</v>
      </c>
      <c r="G17" s="131">
        <v>0.92307692307692313</v>
      </c>
      <c r="H17" s="131">
        <v>1</v>
      </c>
      <c r="I17" s="131">
        <v>0.46153846153846156</v>
      </c>
      <c r="J17" s="131">
        <v>0.61538461538461542</v>
      </c>
      <c r="K17" s="131">
        <v>0.53846153846153844</v>
      </c>
      <c r="L17" s="131">
        <v>0.46153846153846156</v>
      </c>
      <c r="M17" s="131">
        <v>0.23076923076923078</v>
      </c>
      <c r="N17" s="132">
        <f t="shared" si="2"/>
        <v>0.72727272727272729</v>
      </c>
      <c r="O17" s="151" t="str">
        <f t="shared" si="3"/>
        <v>██████████████</v>
      </c>
    </row>
    <row r="18" spans="1:15" ht="17" thickBot="1" x14ac:dyDescent="0.25">
      <c r="A18" s="150" t="s">
        <v>2516</v>
      </c>
      <c r="B18" s="130">
        <v>6</v>
      </c>
      <c r="C18" s="131">
        <v>1</v>
      </c>
      <c r="D18" s="131">
        <v>1</v>
      </c>
      <c r="E18" s="131">
        <v>1</v>
      </c>
      <c r="F18" s="131">
        <v>1</v>
      </c>
      <c r="G18" s="131">
        <v>1</v>
      </c>
      <c r="H18" s="131">
        <v>1</v>
      </c>
      <c r="I18" s="131">
        <v>0</v>
      </c>
      <c r="J18" s="131">
        <v>0</v>
      </c>
      <c r="K18" s="131">
        <v>0</v>
      </c>
      <c r="L18" s="131">
        <v>1</v>
      </c>
      <c r="M18" s="131">
        <v>0</v>
      </c>
      <c r="N18" s="132">
        <f t="shared" si="2"/>
        <v>0.63636363636363635</v>
      </c>
      <c r="O18" s="151" t="str">
        <f t="shared" si="3"/>
        <v>████████████</v>
      </c>
    </row>
    <row r="19" spans="1:15" ht="17" thickBot="1" x14ac:dyDescent="0.25">
      <c r="A19" s="150" t="s">
        <v>541</v>
      </c>
      <c r="B19" s="130">
        <v>1</v>
      </c>
      <c r="C19" s="131">
        <v>1</v>
      </c>
      <c r="D19" s="131">
        <v>1</v>
      </c>
      <c r="E19" s="131">
        <v>1</v>
      </c>
      <c r="F19" s="131">
        <v>1</v>
      </c>
      <c r="G19" s="131">
        <v>1</v>
      </c>
      <c r="H19" s="131">
        <v>1</v>
      </c>
      <c r="I19" s="131">
        <v>1</v>
      </c>
      <c r="J19" s="131">
        <v>0</v>
      </c>
      <c r="K19" s="131">
        <v>1</v>
      </c>
      <c r="L19" s="131">
        <v>0</v>
      </c>
      <c r="M19" s="131">
        <v>1</v>
      </c>
      <c r="N19" s="132">
        <f t="shared" si="2"/>
        <v>0.81818181818181823</v>
      </c>
      <c r="O19" s="151" t="str">
        <f t="shared" si="3"/>
        <v>████████████████</v>
      </c>
    </row>
    <row r="20" spans="1:15" ht="17" thickBot="1" x14ac:dyDescent="0.25">
      <c r="A20" s="152" t="s">
        <v>4</v>
      </c>
      <c r="B20" s="95">
        <v>250</v>
      </c>
      <c r="C20" s="128">
        <v>1</v>
      </c>
      <c r="D20" s="128">
        <v>1</v>
      </c>
      <c r="E20" s="128">
        <v>1</v>
      </c>
      <c r="F20" s="128">
        <v>1</v>
      </c>
      <c r="G20" s="128">
        <v>1</v>
      </c>
      <c r="H20" s="128">
        <v>-1</v>
      </c>
      <c r="I20" s="128">
        <v>1</v>
      </c>
      <c r="J20" s="128">
        <v>0</v>
      </c>
      <c r="K20" s="128">
        <v>1</v>
      </c>
      <c r="L20" s="128">
        <v>0</v>
      </c>
      <c r="M20" s="128">
        <v>1</v>
      </c>
      <c r="N20" s="129">
        <f t="shared" si="2"/>
        <v>0.72727272727272729</v>
      </c>
      <c r="O20" s="153" t="str">
        <f t="shared" si="3"/>
        <v>██████████████</v>
      </c>
    </row>
    <row r="21" spans="1:15" ht="17" thickBot="1" x14ac:dyDescent="0.25">
      <c r="A21" s="154" t="s">
        <v>2809</v>
      </c>
      <c r="B21" s="99">
        <v>250</v>
      </c>
      <c r="C21" s="124">
        <v>1</v>
      </c>
      <c r="D21" s="124">
        <v>1</v>
      </c>
      <c r="E21" s="124">
        <v>1</v>
      </c>
      <c r="F21" s="124">
        <v>1</v>
      </c>
      <c r="G21" s="124">
        <v>1</v>
      </c>
      <c r="H21" s="124">
        <v>-1</v>
      </c>
      <c r="I21" s="124">
        <v>1</v>
      </c>
      <c r="J21" s="124">
        <v>1</v>
      </c>
      <c r="K21" s="124">
        <v>1</v>
      </c>
      <c r="L21" s="124">
        <v>7.1999999999999995E-2</v>
      </c>
      <c r="M21" s="124">
        <v>8.0000000000000002E-3</v>
      </c>
      <c r="N21" s="125">
        <f t="shared" si="2"/>
        <v>0.73454545454545439</v>
      </c>
      <c r="O21" s="153" t="str">
        <f t="shared" si="3"/>
        <v>██████████████</v>
      </c>
    </row>
    <row r="22" spans="1:15" ht="17" thickBot="1" x14ac:dyDescent="0.25">
      <c r="A22" s="154" t="s">
        <v>282</v>
      </c>
      <c r="B22" s="99">
        <v>240</v>
      </c>
      <c r="C22" s="124">
        <v>1</v>
      </c>
      <c r="D22" s="124">
        <v>1</v>
      </c>
      <c r="E22" s="124">
        <v>1</v>
      </c>
      <c r="F22" s="124">
        <v>0.79166666666666663</v>
      </c>
      <c r="G22" s="124">
        <v>1</v>
      </c>
      <c r="H22" s="124">
        <v>-1</v>
      </c>
      <c r="I22" s="124">
        <v>1</v>
      </c>
      <c r="J22" s="124">
        <v>1</v>
      </c>
      <c r="K22" s="124">
        <v>1</v>
      </c>
      <c r="L22" s="124">
        <v>0.42083333333333334</v>
      </c>
      <c r="M22" s="124">
        <v>0.24166666666666667</v>
      </c>
      <c r="N22" s="125">
        <f t="shared" si="2"/>
        <v>0.76856060606060594</v>
      </c>
      <c r="O22" s="153" t="str">
        <f t="shared" si="3"/>
        <v>███████████████</v>
      </c>
    </row>
    <row r="23" spans="1:15" ht="17" thickBot="1" x14ac:dyDescent="0.25">
      <c r="A23" s="155" t="s">
        <v>257</v>
      </c>
      <c r="B23" s="126">
        <v>18</v>
      </c>
      <c r="C23" s="127">
        <v>1</v>
      </c>
      <c r="D23" s="127">
        <v>1</v>
      </c>
      <c r="E23" s="127">
        <v>1</v>
      </c>
      <c r="F23" s="127">
        <v>0.67</v>
      </c>
      <c r="G23" s="127">
        <v>1</v>
      </c>
      <c r="H23" s="127">
        <v>-1</v>
      </c>
      <c r="I23" s="127">
        <v>1</v>
      </c>
      <c r="J23" s="127">
        <v>0.67</v>
      </c>
      <c r="K23" s="127">
        <v>1</v>
      </c>
      <c r="L23" s="127">
        <v>0.5</v>
      </c>
      <c r="M23" s="127">
        <v>0.67</v>
      </c>
      <c r="N23" s="125">
        <f t="shared" si="2"/>
        <v>0.77363636363636357</v>
      </c>
      <c r="O23" s="153" t="str">
        <f t="shared" si="3"/>
        <v>███████████████</v>
      </c>
    </row>
    <row r="24" spans="1:15" x14ac:dyDescent="0.2">
      <c r="A24" s="156" t="s">
        <v>533</v>
      </c>
      <c r="B24" s="157">
        <v>7</v>
      </c>
      <c r="C24" s="158">
        <v>1</v>
      </c>
      <c r="D24" s="158">
        <v>1</v>
      </c>
      <c r="E24" s="158">
        <v>1</v>
      </c>
      <c r="F24" s="158">
        <v>1</v>
      </c>
      <c r="G24" s="158">
        <v>1</v>
      </c>
      <c r="H24" s="158">
        <v>-1</v>
      </c>
      <c r="I24" s="158">
        <v>1</v>
      </c>
      <c r="J24" s="158">
        <v>1</v>
      </c>
      <c r="K24" s="158">
        <v>1</v>
      </c>
      <c r="L24" s="158">
        <v>1</v>
      </c>
      <c r="M24" s="158">
        <v>0</v>
      </c>
      <c r="N24" s="159">
        <f t="shared" si="2"/>
        <v>0.81818181818181823</v>
      </c>
      <c r="O24" s="160" t="str">
        <f t="shared" si="3"/>
        <v>████████████████</v>
      </c>
    </row>
    <row r="28" spans="1:15" ht="17" thickBot="1" x14ac:dyDescent="0.25">
      <c r="A28" s="141"/>
      <c r="B28" s="142" t="s">
        <v>3096</v>
      </c>
      <c r="C28" s="143" t="s">
        <v>2793</v>
      </c>
      <c r="D28" s="143" t="s">
        <v>2795</v>
      </c>
      <c r="E28" s="143" t="s">
        <v>2796</v>
      </c>
      <c r="F28" s="143" t="s">
        <v>2794</v>
      </c>
      <c r="G28" s="142" t="s">
        <v>3100</v>
      </c>
      <c r="H28" s="144"/>
    </row>
    <row r="29" spans="1:15" ht="17" thickBot="1" x14ac:dyDescent="0.25">
      <c r="A29" s="145" t="s">
        <v>3092</v>
      </c>
      <c r="B29" s="137">
        <v>2869</v>
      </c>
      <c r="C29" s="138">
        <v>0.95448095289397317</v>
      </c>
      <c r="D29" s="138">
        <v>0.81343135058737259</v>
      </c>
      <c r="E29" s="138">
        <v>0.33893846153846152</v>
      </c>
      <c r="F29" s="138">
        <v>0.22890778752099661</v>
      </c>
      <c r="G29" s="139">
        <f>SUMIF(C29:F29,"&gt;=0")/4</f>
        <v>0.58393963813520089</v>
      </c>
      <c r="H29" s="146" t="str">
        <f t="shared" ref="H29:H51" si="4">REPT("█",G29*20)</f>
        <v>███████████</v>
      </c>
    </row>
    <row r="30" spans="1:15" ht="17" thickBot="1" x14ac:dyDescent="0.25">
      <c r="A30" s="145" t="s">
        <v>542</v>
      </c>
      <c r="B30" s="137">
        <f>SUM(B32:B46)</f>
        <v>2104</v>
      </c>
      <c r="C30" s="138">
        <f>AVERAGE(C32:C46)</f>
        <v>0.93930793719196426</v>
      </c>
      <c r="D30" s="138">
        <f>AVERAGE(D32:D46)</f>
        <v>0.90152063676199945</v>
      </c>
      <c r="E30" s="138">
        <f>AVERAGE(E32:E46)</f>
        <v>0.11858461538461539</v>
      </c>
      <c r="F30" s="138">
        <f>AVERAGE(F32:F46)</f>
        <v>0.30521038336132883</v>
      </c>
      <c r="G30" s="139">
        <f>SUMIF(C30:F30,"&gt;=0")/4</f>
        <v>0.56615589317497694</v>
      </c>
      <c r="H30" s="147" t="str">
        <f>REPT("█",G30*20)</f>
        <v>███████████</v>
      </c>
    </row>
    <row r="31" spans="1:15" ht="17" thickBot="1" x14ac:dyDescent="0.25">
      <c r="A31" s="145" t="s">
        <v>5</v>
      </c>
      <c r="B31" s="137">
        <f>SUM(B47:B51)</f>
        <v>765</v>
      </c>
      <c r="C31" s="139">
        <f>SUMIF(C47:C51,"&gt;=0%")/5</f>
        <v>1</v>
      </c>
      <c r="D31" s="139">
        <f>SUMIF(D47:D51,"&gt;=0%")/5</f>
        <v>0.54938571428571437</v>
      </c>
      <c r="E31" s="139">
        <f>SUMIF(E47:E51,"&gt;=0%")/5</f>
        <v>1</v>
      </c>
      <c r="F31" s="139">
        <f>SUMIF(F47:F51,"&gt;=0%")/5</f>
        <v>0</v>
      </c>
      <c r="G31" s="139">
        <f>SUMIF(C31:F31,"&gt;=0")/4</f>
        <v>0.63734642857142854</v>
      </c>
      <c r="H31" s="147" t="str">
        <f>REPT("█",G31*20)</f>
        <v>████████████</v>
      </c>
    </row>
    <row r="32" spans="1:15" ht="17" thickBot="1" x14ac:dyDescent="0.25">
      <c r="A32" s="148" t="s">
        <v>1322</v>
      </c>
      <c r="B32" s="133">
        <v>250</v>
      </c>
      <c r="C32" s="134">
        <v>0.97199999999999998</v>
      </c>
      <c r="D32" s="134">
        <v>0.98</v>
      </c>
      <c r="E32" s="134">
        <v>0.54800000000000004</v>
      </c>
      <c r="F32" s="134">
        <v>4.3999999999999997E-2</v>
      </c>
      <c r="G32" s="136">
        <f t="shared" ref="G32:G51" si="5">SUMIF(C32:F32,"&gt;=0")/4</f>
        <v>0.63600000000000001</v>
      </c>
      <c r="H32" s="149" t="str">
        <f t="shared" si="4"/>
        <v>████████████</v>
      </c>
    </row>
    <row r="33" spans="1:8" ht="17" thickBot="1" x14ac:dyDescent="0.25">
      <c r="A33" s="150" t="s">
        <v>2523</v>
      </c>
      <c r="B33" s="130">
        <v>250</v>
      </c>
      <c r="C33" s="131">
        <v>1</v>
      </c>
      <c r="D33" s="131">
        <v>1</v>
      </c>
      <c r="E33" s="131">
        <v>0</v>
      </c>
      <c r="F33" s="131">
        <v>1</v>
      </c>
      <c r="G33" s="132">
        <f t="shared" si="5"/>
        <v>0.75</v>
      </c>
      <c r="H33" s="151" t="str">
        <f t="shared" si="4"/>
        <v>███████████████</v>
      </c>
    </row>
    <row r="34" spans="1:8" ht="17" thickBot="1" x14ac:dyDescent="0.25">
      <c r="A34" s="150" t="s">
        <v>2246</v>
      </c>
      <c r="B34" s="130">
        <v>250</v>
      </c>
      <c r="C34" s="131">
        <v>0.97199999999999998</v>
      </c>
      <c r="D34" s="131">
        <v>0.90800000000000003</v>
      </c>
      <c r="E34" s="131">
        <v>0</v>
      </c>
      <c r="F34" s="131">
        <v>0.40400000000000003</v>
      </c>
      <c r="G34" s="132">
        <f t="shared" si="5"/>
        <v>0.57099999999999995</v>
      </c>
      <c r="H34" s="151" t="str">
        <f t="shared" si="4"/>
        <v>███████████</v>
      </c>
    </row>
    <row r="35" spans="1:8" ht="17" thickBot="1" x14ac:dyDescent="0.25">
      <c r="A35" s="150" t="s">
        <v>1721</v>
      </c>
      <c r="B35" s="130">
        <v>248</v>
      </c>
      <c r="C35" s="131">
        <v>1</v>
      </c>
      <c r="D35" s="131">
        <v>1</v>
      </c>
      <c r="E35" s="131">
        <v>0</v>
      </c>
      <c r="F35" s="131">
        <v>0</v>
      </c>
      <c r="G35" s="132">
        <f t="shared" si="5"/>
        <v>0.5</v>
      </c>
      <c r="H35" s="151" t="str">
        <f t="shared" si="4"/>
        <v>██████████</v>
      </c>
    </row>
    <row r="36" spans="1:8" ht="17" thickBot="1" x14ac:dyDescent="0.25">
      <c r="A36" s="150" t="s">
        <v>1973</v>
      </c>
      <c r="B36" s="130">
        <v>247</v>
      </c>
      <c r="C36" s="131">
        <v>0.97975708502024295</v>
      </c>
      <c r="D36" s="131">
        <v>0.95141700404858298</v>
      </c>
      <c r="E36" s="131">
        <v>0</v>
      </c>
      <c r="F36" s="131">
        <v>0.14979757085020243</v>
      </c>
      <c r="G36" s="132">
        <f t="shared" si="5"/>
        <v>0.52024291497975717</v>
      </c>
      <c r="H36" s="151" t="str">
        <f t="shared" si="4"/>
        <v>██████████</v>
      </c>
    </row>
    <row r="37" spans="1:8" ht="17" thickBot="1" x14ac:dyDescent="0.25">
      <c r="A37" s="150" t="s">
        <v>949</v>
      </c>
      <c r="B37" s="130">
        <v>218</v>
      </c>
      <c r="C37" s="131">
        <v>0.92215568862275454</v>
      </c>
      <c r="D37" s="131">
        <v>0.86227544910179643</v>
      </c>
      <c r="E37" s="131">
        <v>0</v>
      </c>
      <c r="F37" s="131">
        <v>0.22754491017964071</v>
      </c>
      <c r="G37" s="132">
        <f t="shared" si="5"/>
        <v>0.50299401197604787</v>
      </c>
      <c r="H37" s="151" t="str">
        <f t="shared" si="4"/>
        <v>██████████</v>
      </c>
    </row>
    <row r="38" spans="1:8" ht="17" thickBot="1" x14ac:dyDescent="0.25">
      <c r="A38" s="150" t="s">
        <v>775</v>
      </c>
      <c r="B38" s="130">
        <v>172</v>
      </c>
      <c r="C38" s="131">
        <v>1</v>
      </c>
      <c r="D38" s="131">
        <v>1</v>
      </c>
      <c r="E38" s="131">
        <v>0</v>
      </c>
      <c r="F38" s="131">
        <v>0</v>
      </c>
      <c r="G38" s="132">
        <f t="shared" si="5"/>
        <v>0.5</v>
      </c>
      <c r="H38" s="151" t="str">
        <f t="shared" si="4"/>
        <v>██████████</v>
      </c>
    </row>
    <row r="39" spans="1:8" ht="17" thickBot="1" x14ac:dyDescent="0.25">
      <c r="A39" s="150" t="s">
        <v>1148</v>
      </c>
      <c r="B39" s="130">
        <v>165</v>
      </c>
      <c r="C39" s="131">
        <v>0.48484848484848486</v>
      </c>
      <c r="D39" s="131">
        <v>0.98181818181818181</v>
      </c>
      <c r="E39" s="131">
        <v>0</v>
      </c>
      <c r="F39" s="131">
        <v>0.20606060606060606</v>
      </c>
      <c r="G39" s="132">
        <f t="shared" si="5"/>
        <v>0.41818181818181821</v>
      </c>
      <c r="H39" s="151" t="str">
        <f t="shared" si="4"/>
        <v>████████</v>
      </c>
    </row>
    <row r="40" spans="1:8" ht="17" thickBot="1" x14ac:dyDescent="0.25">
      <c r="A40" s="150" t="s">
        <v>1607</v>
      </c>
      <c r="B40" s="130">
        <v>109</v>
      </c>
      <c r="C40" s="131">
        <v>0.97247706422018354</v>
      </c>
      <c r="D40" s="131">
        <v>0.93577981651376152</v>
      </c>
      <c r="E40" s="131">
        <v>0</v>
      </c>
      <c r="F40" s="131">
        <v>0</v>
      </c>
      <c r="G40" s="132">
        <f t="shared" si="5"/>
        <v>0.47706422018348627</v>
      </c>
      <c r="H40" s="151" t="str">
        <f t="shared" si="4"/>
        <v>█████████</v>
      </c>
    </row>
    <row r="41" spans="1:8" ht="17" thickBot="1" x14ac:dyDescent="0.25">
      <c r="A41" s="150" t="s">
        <v>633</v>
      </c>
      <c r="B41" s="130">
        <v>98</v>
      </c>
      <c r="C41" s="131">
        <v>0.93877551020408168</v>
      </c>
      <c r="D41" s="131">
        <v>0.93877551020408168</v>
      </c>
      <c r="E41" s="131">
        <v>0</v>
      </c>
      <c r="F41" s="131">
        <v>0.76530612244897955</v>
      </c>
      <c r="G41" s="132">
        <f t="shared" si="5"/>
        <v>0.6607142857142857</v>
      </c>
      <c r="H41" s="151" t="str">
        <f t="shared" si="4"/>
        <v>█████████████</v>
      </c>
    </row>
    <row r="42" spans="1:8" ht="17" thickBot="1" x14ac:dyDescent="0.25">
      <c r="A42" s="150" t="s">
        <v>545</v>
      </c>
      <c r="B42" s="130">
        <v>53</v>
      </c>
      <c r="C42" s="131">
        <v>0.92452830188679247</v>
      </c>
      <c r="D42" s="131">
        <v>1</v>
      </c>
      <c r="E42" s="131">
        <v>0</v>
      </c>
      <c r="F42" s="131">
        <v>0.69811320754716977</v>
      </c>
      <c r="G42" s="132">
        <f t="shared" si="5"/>
        <v>0.65566037735849059</v>
      </c>
      <c r="H42" s="151" t="str">
        <f t="shared" si="4"/>
        <v>█████████████</v>
      </c>
    </row>
    <row r="43" spans="1:8" ht="17" thickBot="1" x14ac:dyDescent="0.25">
      <c r="A43" s="150" t="s">
        <v>743</v>
      </c>
      <c r="B43" s="130">
        <v>24</v>
      </c>
      <c r="C43" s="131">
        <v>1</v>
      </c>
      <c r="D43" s="131">
        <v>4.1666666666666664E-2</v>
      </c>
      <c r="E43" s="131">
        <v>0</v>
      </c>
      <c r="F43" s="131">
        <v>8.3333333333333329E-2</v>
      </c>
      <c r="G43" s="132">
        <f t="shared" si="5"/>
        <v>0.28125</v>
      </c>
      <c r="H43" s="151" t="str">
        <f t="shared" si="4"/>
        <v>█████</v>
      </c>
    </row>
    <row r="44" spans="1:8" ht="17" thickBot="1" x14ac:dyDescent="0.25">
      <c r="A44" s="150" t="s">
        <v>610</v>
      </c>
      <c r="B44" s="130">
        <v>13</v>
      </c>
      <c r="C44" s="131">
        <v>0.92307692307692313</v>
      </c>
      <c r="D44" s="131">
        <v>0.92307692307692313</v>
      </c>
      <c r="E44" s="131">
        <v>0.23076923076923078</v>
      </c>
      <c r="F44" s="131">
        <v>0</v>
      </c>
      <c r="G44" s="132">
        <f t="shared" si="5"/>
        <v>0.51923076923076927</v>
      </c>
      <c r="H44" s="151" t="str">
        <f t="shared" si="4"/>
        <v>██████████</v>
      </c>
    </row>
    <row r="45" spans="1:8" ht="17" thickBot="1" x14ac:dyDescent="0.25">
      <c r="A45" s="150" t="s">
        <v>2516</v>
      </c>
      <c r="B45" s="130">
        <v>6</v>
      </c>
      <c r="C45" s="131">
        <v>1</v>
      </c>
      <c r="D45" s="131">
        <v>1</v>
      </c>
      <c r="E45" s="131">
        <v>0</v>
      </c>
      <c r="F45" s="131">
        <v>0</v>
      </c>
      <c r="G45" s="132">
        <f t="shared" si="5"/>
        <v>0.5</v>
      </c>
      <c r="H45" s="151" t="str">
        <f t="shared" si="4"/>
        <v>██████████</v>
      </c>
    </row>
    <row r="46" spans="1:8" ht="17" thickBot="1" x14ac:dyDescent="0.25">
      <c r="A46" s="150" t="s">
        <v>541</v>
      </c>
      <c r="B46" s="130">
        <v>1</v>
      </c>
      <c r="C46" s="131">
        <v>1</v>
      </c>
      <c r="D46" s="131">
        <v>1</v>
      </c>
      <c r="E46" s="131">
        <v>1</v>
      </c>
      <c r="F46" s="131">
        <v>1</v>
      </c>
      <c r="G46" s="132">
        <f t="shared" si="5"/>
        <v>1</v>
      </c>
      <c r="H46" s="151" t="str">
        <f t="shared" si="4"/>
        <v>████████████████████</v>
      </c>
    </row>
    <row r="47" spans="1:8" ht="17" thickBot="1" x14ac:dyDescent="0.25">
      <c r="A47" s="152" t="s">
        <v>4</v>
      </c>
      <c r="B47" s="95">
        <v>250</v>
      </c>
      <c r="C47" s="128">
        <v>1</v>
      </c>
      <c r="D47" s="128">
        <v>0</v>
      </c>
      <c r="E47" s="128">
        <v>1</v>
      </c>
      <c r="F47" s="128">
        <v>-1</v>
      </c>
      <c r="G47" s="129">
        <f t="shared" si="5"/>
        <v>0.5</v>
      </c>
      <c r="H47" s="153" t="str">
        <f t="shared" si="4"/>
        <v>██████████</v>
      </c>
    </row>
    <row r="48" spans="1:8" ht="17" thickBot="1" x14ac:dyDescent="0.25">
      <c r="A48" s="154" t="s">
        <v>2809</v>
      </c>
      <c r="B48" s="99">
        <v>250</v>
      </c>
      <c r="C48" s="124">
        <v>1</v>
      </c>
      <c r="D48" s="124">
        <v>0.94799999999999995</v>
      </c>
      <c r="E48" s="124">
        <v>1</v>
      </c>
      <c r="F48" s="124">
        <v>-1</v>
      </c>
      <c r="G48" s="125">
        <f t="shared" si="5"/>
        <v>0.73699999999999999</v>
      </c>
      <c r="H48" s="153" t="str">
        <f t="shared" si="4"/>
        <v>██████████████</v>
      </c>
    </row>
    <row r="49" spans="1:9" ht="17" thickBot="1" x14ac:dyDescent="0.25">
      <c r="A49" s="154" t="s">
        <v>282</v>
      </c>
      <c r="B49" s="99">
        <v>240</v>
      </c>
      <c r="C49" s="124">
        <v>1</v>
      </c>
      <c r="D49" s="124">
        <v>0.33750000000000002</v>
      </c>
      <c r="E49" s="124">
        <v>1</v>
      </c>
      <c r="F49" s="124">
        <v>-1</v>
      </c>
      <c r="G49" s="125">
        <f t="shared" si="5"/>
        <v>0.58437499999999998</v>
      </c>
      <c r="H49" s="153" t="str">
        <f t="shared" si="4"/>
        <v>███████████</v>
      </c>
    </row>
    <row r="50" spans="1:9" ht="17" thickBot="1" x14ac:dyDescent="0.25">
      <c r="A50" s="155" t="s">
        <v>257</v>
      </c>
      <c r="B50" s="126">
        <v>18</v>
      </c>
      <c r="C50" s="127">
        <v>1</v>
      </c>
      <c r="D50" s="127">
        <v>0.89</v>
      </c>
      <c r="E50" s="127">
        <v>1</v>
      </c>
      <c r="F50" s="127">
        <v>-1</v>
      </c>
      <c r="G50" s="125">
        <f t="shared" si="5"/>
        <v>0.72250000000000003</v>
      </c>
      <c r="H50" s="153" t="str">
        <f t="shared" si="4"/>
        <v>██████████████</v>
      </c>
    </row>
    <row r="51" spans="1:9" x14ac:dyDescent="0.2">
      <c r="A51" s="156" t="s">
        <v>533</v>
      </c>
      <c r="B51" s="157">
        <v>7</v>
      </c>
      <c r="C51" s="158">
        <v>1</v>
      </c>
      <c r="D51" s="158">
        <v>0.5714285714285714</v>
      </c>
      <c r="E51" s="158">
        <v>1</v>
      </c>
      <c r="F51" s="158">
        <v>-1</v>
      </c>
      <c r="G51" s="159">
        <f t="shared" si="5"/>
        <v>0.64285714285714279</v>
      </c>
      <c r="H51" s="160" t="str">
        <f t="shared" si="4"/>
        <v>████████████</v>
      </c>
    </row>
    <row r="55" spans="1:9" ht="17" thickBot="1" x14ac:dyDescent="0.25">
      <c r="A55" s="141"/>
      <c r="B55" s="142" t="s">
        <v>3096</v>
      </c>
      <c r="C55" s="143" t="s">
        <v>2797</v>
      </c>
      <c r="D55" s="143" t="s">
        <v>2801</v>
      </c>
      <c r="E55" s="143" t="s">
        <v>2800</v>
      </c>
      <c r="F55" s="143" t="s">
        <v>2798</v>
      </c>
      <c r="G55" s="143" t="s">
        <v>2799</v>
      </c>
      <c r="H55" s="142" t="s">
        <v>3100</v>
      </c>
      <c r="I55" s="144"/>
    </row>
    <row r="56" spans="1:9" ht="17" thickBot="1" x14ac:dyDescent="0.25">
      <c r="A56" s="145" t="s">
        <v>3092</v>
      </c>
      <c r="B56" s="137">
        <v>2869</v>
      </c>
      <c r="C56" s="138">
        <v>0.89565845807448097</v>
      </c>
      <c r="D56" s="138">
        <v>0.60562087435386602</v>
      </c>
      <c r="E56" s="138">
        <v>0.48143282295348833</v>
      </c>
      <c r="F56" s="138">
        <v>0.47923305036283637</v>
      </c>
      <c r="G56" s="138">
        <v>0.23523597696418075</v>
      </c>
      <c r="H56" s="139">
        <f>SUMIF(C56:G56,"&gt;=0")/5</f>
        <v>0.53943623654177042</v>
      </c>
      <c r="I56" s="146" t="str">
        <f t="shared" ref="I56:I78" si="6">REPT("█",H56*20)</f>
        <v>██████████</v>
      </c>
    </row>
    <row r="57" spans="1:9" ht="17" thickBot="1" x14ac:dyDescent="0.25">
      <c r="A57" s="145" t="s">
        <v>542</v>
      </c>
      <c r="B57" s="137">
        <f>SUM(B59:B73)</f>
        <v>2104</v>
      </c>
      <c r="C57" s="138">
        <f>AVERAGE(C59:C73)</f>
        <v>0.86087794409930773</v>
      </c>
      <c r="D57" s="138">
        <f>AVERAGE(D59:D73)</f>
        <v>0.55390561024959906</v>
      </c>
      <c r="E57" s="138">
        <f>AVERAGE(E59:E73)</f>
        <v>0.38832154171576228</v>
      </c>
      <c r="F57" s="138">
        <f>AVERAGE(F59:F73)</f>
        <v>0.63897740048378171</v>
      </c>
      <c r="G57" s="138">
        <f>AVERAGE(G59:G73)</f>
        <v>0.31364796928557431</v>
      </c>
      <c r="H57" s="139">
        <f>SUMIF(C57:G57,"&gt;=0")/5</f>
        <v>0.55114609316680507</v>
      </c>
      <c r="I57" s="147" t="str">
        <f>REPT("█",H57*20)</f>
        <v>███████████</v>
      </c>
    </row>
    <row r="58" spans="1:9" ht="17" thickBot="1" x14ac:dyDescent="0.25">
      <c r="A58" s="145" t="s">
        <v>5</v>
      </c>
      <c r="B58" s="137">
        <f>SUM(B74:B78)</f>
        <v>765</v>
      </c>
      <c r="C58" s="139">
        <f>SUMIF(C74:C78,"&gt;=0%")/5</f>
        <v>1</v>
      </c>
      <c r="D58" s="139">
        <f>SUMIF(D74:D78,"&gt;=0%")/5</f>
        <v>0.7607666666666667</v>
      </c>
      <c r="E58" s="139">
        <f>SUMIF(E74:E78,"&gt;=0%")/5</f>
        <v>0.7607666666666667</v>
      </c>
      <c r="F58" s="139">
        <f>SUMIF(F74:F78,"&gt;=0%")/5</f>
        <v>0</v>
      </c>
      <c r="G58" s="139">
        <f>SUMIF(G74:G78,"&gt;=0%")/5</f>
        <v>0</v>
      </c>
      <c r="H58" s="139">
        <f>SUMIF(C58:G58,"&gt;=0")/5</f>
        <v>0.50430666666666668</v>
      </c>
      <c r="I58" s="147" t="str">
        <f>REPT("█",H58*20)</f>
        <v>██████████</v>
      </c>
    </row>
    <row r="59" spans="1:9" ht="17" thickBot="1" x14ac:dyDescent="0.25">
      <c r="A59" s="148" t="s">
        <v>1322</v>
      </c>
      <c r="B59" s="133">
        <v>250</v>
      </c>
      <c r="C59" s="134">
        <v>0.95599999999999996</v>
      </c>
      <c r="D59" s="134">
        <v>0.58399999999999996</v>
      </c>
      <c r="E59" s="134">
        <v>0.52400000000000002</v>
      </c>
      <c r="F59" s="134">
        <v>0.92</v>
      </c>
      <c r="G59" s="134">
        <v>0.16400000000000001</v>
      </c>
      <c r="H59" s="136">
        <f t="shared" ref="H59:H78" si="7">SUMIF(C59:G59,"&gt;=0")/5</f>
        <v>0.62960000000000005</v>
      </c>
      <c r="I59" s="149" t="str">
        <f t="shared" si="6"/>
        <v>████████████</v>
      </c>
    </row>
    <row r="60" spans="1:9" ht="17" thickBot="1" x14ac:dyDescent="0.25">
      <c r="A60" s="150" t="s">
        <v>2523</v>
      </c>
      <c r="B60" s="130">
        <v>250</v>
      </c>
      <c r="C60" s="131">
        <v>1</v>
      </c>
      <c r="D60" s="131">
        <v>0</v>
      </c>
      <c r="E60" s="131">
        <v>0</v>
      </c>
      <c r="F60" s="131">
        <v>1</v>
      </c>
      <c r="G60" s="131">
        <v>1</v>
      </c>
      <c r="H60" s="132">
        <f t="shared" si="7"/>
        <v>0.6</v>
      </c>
      <c r="I60" s="151" t="str">
        <f t="shared" si="6"/>
        <v>████████████</v>
      </c>
    </row>
    <row r="61" spans="1:9" ht="17" thickBot="1" x14ac:dyDescent="0.25">
      <c r="A61" s="150" t="s">
        <v>2246</v>
      </c>
      <c r="B61" s="130">
        <v>250</v>
      </c>
      <c r="C61" s="131">
        <v>0.82</v>
      </c>
      <c r="D61" s="131">
        <v>0.9</v>
      </c>
      <c r="E61" s="131">
        <v>0.51600000000000001</v>
      </c>
      <c r="F61" s="131">
        <v>0.96799999999999997</v>
      </c>
      <c r="G61" s="131">
        <v>6.4000000000000001E-2</v>
      </c>
      <c r="H61" s="132">
        <f t="shared" si="7"/>
        <v>0.65359999999999996</v>
      </c>
      <c r="I61" s="151" t="str">
        <f t="shared" si="6"/>
        <v>█████████████</v>
      </c>
    </row>
    <row r="62" spans="1:9" ht="17" thickBot="1" x14ac:dyDescent="0.25">
      <c r="A62" s="150" t="s">
        <v>1721</v>
      </c>
      <c r="B62" s="130">
        <v>248</v>
      </c>
      <c r="C62" s="131">
        <v>1</v>
      </c>
      <c r="D62" s="131">
        <v>1</v>
      </c>
      <c r="E62" s="131">
        <v>1.2096774193548387E-2</v>
      </c>
      <c r="F62" s="131">
        <v>1</v>
      </c>
      <c r="G62" s="131">
        <v>0.99193548387096775</v>
      </c>
      <c r="H62" s="132">
        <f t="shared" si="7"/>
        <v>0.8008064516129032</v>
      </c>
      <c r="I62" s="151" t="str">
        <f t="shared" si="6"/>
        <v>████████████████</v>
      </c>
    </row>
    <row r="63" spans="1:9" ht="17" thickBot="1" x14ac:dyDescent="0.25">
      <c r="A63" s="150" t="s">
        <v>1973</v>
      </c>
      <c r="B63" s="130">
        <v>247</v>
      </c>
      <c r="C63" s="131">
        <v>0.44129554655870445</v>
      </c>
      <c r="D63" s="131">
        <v>0.69230769230769229</v>
      </c>
      <c r="E63" s="131">
        <v>0.12550607287449392</v>
      </c>
      <c r="F63" s="131">
        <v>0.5748987854251012</v>
      </c>
      <c r="G63" s="131">
        <v>2.4291497975708502E-2</v>
      </c>
      <c r="H63" s="132">
        <f t="shared" si="7"/>
        <v>0.37165991902834011</v>
      </c>
      <c r="I63" s="151" t="str">
        <f t="shared" si="6"/>
        <v>███████</v>
      </c>
    </row>
    <row r="64" spans="1:9" ht="17" thickBot="1" x14ac:dyDescent="0.25">
      <c r="A64" s="150" t="s">
        <v>949</v>
      </c>
      <c r="B64" s="130">
        <v>218</v>
      </c>
      <c r="C64" s="131">
        <v>0.94610778443113774</v>
      </c>
      <c r="D64" s="131">
        <v>0.20359281437125748</v>
      </c>
      <c r="E64" s="131">
        <v>0.1317365269461078</v>
      </c>
      <c r="F64" s="131">
        <v>0.6227544910179641</v>
      </c>
      <c r="G64" s="131">
        <v>0.10778443113772455</v>
      </c>
      <c r="H64" s="132">
        <f t="shared" si="7"/>
        <v>0.4023952095808383</v>
      </c>
      <c r="I64" s="151" t="str">
        <f t="shared" si="6"/>
        <v>████████</v>
      </c>
    </row>
    <row r="65" spans="1:9" ht="17" thickBot="1" x14ac:dyDescent="0.25">
      <c r="A65" s="150" t="s">
        <v>775</v>
      </c>
      <c r="B65" s="130">
        <v>172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2">
        <f t="shared" si="7"/>
        <v>0</v>
      </c>
      <c r="I65" s="151" t="str">
        <f t="shared" si="6"/>
        <v/>
      </c>
    </row>
    <row r="66" spans="1:9" ht="17" thickBot="1" x14ac:dyDescent="0.25">
      <c r="A66" s="150" t="s">
        <v>1148</v>
      </c>
      <c r="B66" s="130">
        <v>165</v>
      </c>
      <c r="C66" s="131">
        <v>0.89090909090909087</v>
      </c>
      <c r="D66" s="131">
        <v>0</v>
      </c>
      <c r="E66" s="131">
        <v>0</v>
      </c>
      <c r="F66" s="131">
        <v>1</v>
      </c>
      <c r="G66" s="131">
        <v>0</v>
      </c>
      <c r="H66" s="132">
        <f t="shared" si="7"/>
        <v>0.37818181818181817</v>
      </c>
      <c r="I66" s="151" t="str">
        <f t="shared" si="6"/>
        <v>███████</v>
      </c>
    </row>
    <row r="67" spans="1:9" ht="17" thickBot="1" x14ac:dyDescent="0.25">
      <c r="A67" s="150" t="s">
        <v>1607</v>
      </c>
      <c r="B67" s="130">
        <v>109</v>
      </c>
      <c r="C67" s="131">
        <v>0.93577981651376152</v>
      </c>
      <c r="D67" s="131">
        <v>0.95412844036697253</v>
      </c>
      <c r="E67" s="131">
        <v>0.95412844036697253</v>
      </c>
      <c r="F67" s="131">
        <v>0</v>
      </c>
      <c r="G67" s="131">
        <v>0.93577981651376152</v>
      </c>
      <c r="H67" s="132">
        <f t="shared" si="7"/>
        <v>0.75596330275229362</v>
      </c>
      <c r="I67" s="151" t="str">
        <f t="shared" si="6"/>
        <v>███████████████</v>
      </c>
    </row>
    <row r="68" spans="1:9" ht="17" thickBot="1" x14ac:dyDescent="0.25">
      <c r="A68" s="150" t="s">
        <v>633</v>
      </c>
      <c r="B68" s="130">
        <v>98</v>
      </c>
      <c r="C68" s="131">
        <v>1</v>
      </c>
      <c r="D68" s="131">
        <v>0.83673469387755106</v>
      </c>
      <c r="E68" s="131">
        <v>0.7857142857142857</v>
      </c>
      <c r="F68" s="131">
        <v>0.93877551020408168</v>
      </c>
      <c r="G68" s="131">
        <v>0.94897959183673475</v>
      </c>
      <c r="H68" s="132">
        <f t="shared" si="7"/>
        <v>0.90204081632653066</v>
      </c>
      <c r="I68" s="151" t="str">
        <f t="shared" si="6"/>
        <v>██████████████████</v>
      </c>
    </row>
    <row r="69" spans="1:9" ht="17" thickBot="1" x14ac:dyDescent="0.25">
      <c r="A69" s="150" t="s">
        <v>545</v>
      </c>
      <c r="B69" s="130">
        <v>53</v>
      </c>
      <c r="C69" s="131">
        <v>1</v>
      </c>
      <c r="D69" s="131">
        <v>0</v>
      </c>
      <c r="E69" s="131">
        <v>0</v>
      </c>
      <c r="F69" s="131">
        <v>0.86792452830188682</v>
      </c>
      <c r="G69" s="131">
        <v>0</v>
      </c>
      <c r="H69" s="132">
        <f t="shared" si="7"/>
        <v>0.37358490566037739</v>
      </c>
      <c r="I69" s="151" t="str">
        <f t="shared" si="6"/>
        <v>███████</v>
      </c>
    </row>
    <row r="70" spans="1:9" ht="17" thickBot="1" x14ac:dyDescent="0.25">
      <c r="A70" s="150" t="s">
        <v>743</v>
      </c>
      <c r="B70" s="130">
        <v>24</v>
      </c>
      <c r="C70" s="131">
        <v>1</v>
      </c>
      <c r="D70" s="131">
        <v>0.29166666666666669</v>
      </c>
      <c r="E70" s="131">
        <v>8.3333333333333329E-2</v>
      </c>
      <c r="F70" s="131">
        <v>0</v>
      </c>
      <c r="G70" s="131">
        <v>8.3333333333333329E-2</v>
      </c>
      <c r="H70" s="132">
        <f t="shared" si="7"/>
        <v>0.29166666666666663</v>
      </c>
      <c r="I70" s="151" t="str">
        <f t="shared" si="6"/>
        <v>█████</v>
      </c>
    </row>
    <row r="71" spans="1:9" ht="17" thickBot="1" x14ac:dyDescent="0.25">
      <c r="A71" s="150" t="s">
        <v>610</v>
      </c>
      <c r="B71" s="130">
        <v>13</v>
      </c>
      <c r="C71" s="131">
        <v>0.92307692307692313</v>
      </c>
      <c r="D71" s="131">
        <v>0.84615384615384615</v>
      </c>
      <c r="E71" s="131">
        <v>0.69230769230769229</v>
      </c>
      <c r="F71" s="131">
        <v>0.69230769230769229</v>
      </c>
      <c r="G71" s="131">
        <v>0.38461538461538464</v>
      </c>
      <c r="H71" s="132">
        <f t="shared" si="7"/>
        <v>0.70769230769230773</v>
      </c>
      <c r="I71" s="151" t="str">
        <f t="shared" si="6"/>
        <v>██████████████</v>
      </c>
    </row>
    <row r="72" spans="1:9" ht="17" thickBot="1" x14ac:dyDescent="0.25">
      <c r="A72" s="150" t="s">
        <v>2516</v>
      </c>
      <c r="B72" s="130">
        <v>6</v>
      </c>
      <c r="C72" s="131">
        <v>1</v>
      </c>
      <c r="D72" s="131">
        <v>1</v>
      </c>
      <c r="E72" s="131">
        <v>1</v>
      </c>
      <c r="F72" s="131">
        <v>1</v>
      </c>
      <c r="G72" s="131">
        <v>0</v>
      </c>
      <c r="H72" s="132">
        <f t="shared" si="7"/>
        <v>0.8</v>
      </c>
      <c r="I72" s="151" t="str">
        <f t="shared" si="6"/>
        <v>████████████████</v>
      </c>
    </row>
    <row r="73" spans="1:9" ht="17" thickBot="1" x14ac:dyDescent="0.25">
      <c r="A73" s="150" t="s">
        <v>541</v>
      </c>
      <c r="B73" s="130">
        <v>1</v>
      </c>
      <c r="C73" s="131">
        <v>1</v>
      </c>
      <c r="D73" s="131">
        <v>1</v>
      </c>
      <c r="E73" s="131">
        <v>1</v>
      </c>
      <c r="F73" s="131">
        <v>0</v>
      </c>
      <c r="G73" s="131">
        <v>0</v>
      </c>
      <c r="H73" s="132">
        <f t="shared" si="7"/>
        <v>0.6</v>
      </c>
      <c r="I73" s="151" t="str">
        <f t="shared" si="6"/>
        <v>████████████</v>
      </c>
    </row>
    <row r="74" spans="1:9" ht="17" thickBot="1" x14ac:dyDescent="0.25">
      <c r="A74" s="152" t="s">
        <v>4</v>
      </c>
      <c r="B74" s="95">
        <v>250</v>
      </c>
      <c r="C74" s="128">
        <v>1</v>
      </c>
      <c r="D74" s="128">
        <v>1</v>
      </c>
      <c r="E74" s="128">
        <v>1</v>
      </c>
      <c r="F74" s="128">
        <v>0</v>
      </c>
      <c r="G74" s="128">
        <v>-1</v>
      </c>
      <c r="H74" s="129">
        <f t="shared" si="7"/>
        <v>0.6</v>
      </c>
      <c r="I74" s="153" t="str">
        <f t="shared" si="6"/>
        <v>████████████</v>
      </c>
    </row>
    <row r="75" spans="1:9" ht="17" thickBot="1" x14ac:dyDescent="0.25">
      <c r="A75" s="154" t="s">
        <v>2809</v>
      </c>
      <c r="B75" s="99">
        <v>250</v>
      </c>
      <c r="C75" s="124">
        <v>1</v>
      </c>
      <c r="D75" s="124">
        <v>0.80800000000000005</v>
      </c>
      <c r="E75" s="124">
        <v>0.80800000000000005</v>
      </c>
      <c r="F75" s="124">
        <v>0</v>
      </c>
      <c r="G75" s="124">
        <v>-1</v>
      </c>
      <c r="H75" s="125">
        <f t="shared" si="7"/>
        <v>0.5232</v>
      </c>
      <c r="I75" s="153" t="str">
        <f t="shared" si="6"/>
        <v>██████████</v>
      </c>
    </row>
    <row r="76" spans="1:9" ht="17" thickBot="1" x14ac:dyDescent="0.25">
      <c r="A76" s="154" t="s">
        <v>282</v>
      </c>
      <c r="B76" s="99">
        <v>240</v>
      </c>
      <c r="C76" s="124">
        <v>1</v>
      </c>
      <c r="D76" s="124">
        <v>0.99583333333333335</v>
      </c>
      <c r="E76" s="124">
        <v>0.99583333333333335</v>
      </c>
      <c r="F76" s="124">
        <v>0</v>
      </c>
      <c r="G76" s="124">
        <v>-1</v>
      </c>
      <c r="H76" s="125">
        <f t="shared" si="7"/>
        <v>0.59833333333333338</v>
      </c>
      <c r="I76" s="153" t="str">
        <f t="shared" si="6"/>
        <v>███████████</v>
      </c>
    </row>
    <row r="77" spans="1:9" ht="17" thickBot="1" x14ac:dyDescent="0.25">
      <c r="A77" s="155" t="s">
        <v>257</v>
      </c>
      <c r="B77" s="126">
        <v>18</v>
      </c>
      <c r="C77" s="127">
        <v>1</v>
      </c>
      <c r="D77" s="127">
        <v>0</v>
      </c>
      <c r="E77" s="127">
        <v>0</v>
      </c>
      <c r="F77" s="127">
        <v>0</v>
      </c>
      <c r="G77" s="127">
        <v>-1</v>
      </c>
      <c r="H77" s="125">
        <f t="shared" si="7"/>
        <v>0.2</v>
      </c>
      <c r="I77" s="153" t="str">
        <f t="shared" si="6"/>
        <v>████</v>
      </c>
    </row>
    <row r="78" spans="1:9" x14ac:dyDescent="0.2">
      <c r="A78" s="156" t="s">
        <v>533</v>
      </c>
      <c r="B78" s="157">
        <v>7</v>
      </c>
      <c r="C78" s="158">
        <v>1</v>
      </c>
      <c r="D78" s="158">
        <v>1</v>
      </c>
      <c r="E78" s="158">
        <v>1</v>
      </c>
      <c r="F78" s="158">
        <v>0</v>
      </c>
      <c r="G78" s="158">
        <v>-1</v>
      </c>
      <c r="H78" s="159">
        <f t="shared" si="7"/>
        <v>0.6</v>
      </c>
      <c r="I78" s="160" t="str">
        <f t="shared" si="6"/>
        <v>████████████</v>
      </c>
    </row>
    <row r="82" spans="1:6" ht="17" thickBot="1" x14ac:dyDescent="0.25">
      <c r="A82" s="141"/>
      <c r="B82" s="142" t="s">
        <v>3096</v>
      </c>
      <c r="C82" s="143" t="s">
        <v>2802</v>
      </c>
      <c r="D82" s="143" t="s">
        <v>2803</v>
      </c>
      <c r="E82" s="142" t="s">
        <v>3100</v>
      </c>
      <c r="F82" s="144"/>
    </row>
    <row r="83" spans="1:6" ht="17" thickBot="1" x14ac:dyDescent="0.25">
      <c r="A83" s="145" t="s">
        <v>3092</v>
      </c>
      <c r="B83" s="137">
        <v>2869</v>
      </c>
      <c r="C83" s="138">
        <v>0.69991645940416158</v>
      </c>
      <c r="D83" s="138">
        <v>0.52030056344662845</v>
      </c>
      <c r="E83" s="139">
        <f>SUMIF(C83:D83,"&gt;=0")/2</f>
        <v>0.61010851142539502</v>
      </c>
      <c r="F83" s="146" t="str">
        <f t="shared" ref="F83:F98" si="8">REPT("█",E83*20)</f>
        <v>████████████</v>
      </c>
    </row>
    <row r="84" spans="1:6" ht="17" thickBot="1" x14ac:dyDescent="0.25">
      <c r="A84" s="145" t="s">
        <v>542</v>
      </c>
      <c r="B84" s="137">
        <f>SUM(B86:B100)</f>
        <v>2104</v>
      </c>
      <c r="C84" s="138">
        <f>AVERAGE(C86:C100)</f>
        <v>0.59988861253888215</v>
      </c>
      <c r="D84" s="138">
        <f>AVERAGE(D86:D100)</f>
        <v>0.4900303808918009</v>
      </c>
      <c r="E84" s="139">
        <f>SUMIF(C84:D84,"&gt;=0")/2</f>
        <v>0.5449594967153415</v>
      </c>
      <c r="F84" s="147" t="str">
        <f>REPT("█",E84*20)</f>
        <v>██████████</v>
      </c>
    </row>
    <row r="85" spans="1:6" ht="17" thickBot="1" x14ac:dyDescent="0.25">
      <c r="A85" s="145" t="s">
        <v>5</v>
      </c>
      <c r="B85" s="137">
        <f>SUM(B101:B105)</f>
        <v>765</v>
      </c>
      <c r="C85" s="139">
        <f>SUMIF(C101:C105,"&gt;=0%")/5</f>
        <v>1</v>
      </c>
      <c r="D85" s="139">
        <f>SUMIF(D101:D105,"&gt;=0%")/5</f>
        <v>0.61199999999999999</v>
      </c>
      <c r="E85" s="139">
        <f>SUMIF(C85:D85,"&gt;=0")/2</f>
        <v>0.80600000000000005</v>
      </c>
      <c r="F85" s="147" t="str">
        <f>REPT("█",E85*20)</f>
        <v>████████████████</v>
      </c>
    </row>
    <row r="86" spans="1:6" ht="17" thickBot="1" x14ac:dyDescent="0.25">
      <c r="A86" s="148" t="s">
        <v>1322</v>
      </c>
      <c r="B86" s="133">
        <v>250</v>
      </c>
      <c r="C86" s="134">
        <v>0.92800000000000005</v>
      </c>
      <c r="D86" s="134">
        <v>0.57999999999999996</v>
      </c>
      <c r="E86" s="136">
        <f t="shared" ref="E86:E105" si="9">SUMIF(C86:D86,"&gt;=0")/2</f>
        <v>0.754</v>
      </c>
      <c r="F86" s="149" t="str">
        <f t="shared" si="8"/>
        <v>███████████████</v>
      </c>
    </row>
    <row r="87" spans="1:6" ht="17" thickBot="1" x14ac:dyDescent="0.25">
      <c r="A87" s="150" t="s">
        <v>2523</v>
      </c>
      <c r="B87" s="130">
        <v>250</v>
      </c>
      <c r="C87" s="131">
        <v>0</v>
      </c>
      <c r="D87" s="131">
        <v>0</v>
      </c>
      <c r="E87" s="132">
        <f t="shared" si="9"/>
        <v>0</v>
      </c>
      <c r="F87" s="151" t="str">
        <f t="shared" si="8"/>
        <v/>
      </c>
    </row>
    <row r="88" spans="1:6" ht="17" thickBot="1" x14ac:dyDescent="0.25">
      <c r="A88" s="150" t="s">
        <v>2246</v>
      </c>
      <c r="B88" s="130">
        <v>250</v>
      </c>
      <c r="C88" s="131">
        <v>0.18</v>
      </c>
      <c r="D88" s="131">
        <v>0.9</v>
      </c>
      <c r="E88" s="132">
        <f t="shared" si="9"/>
        <v>0.54</v>
      </c>
      <c r="F88" s="151" t="str">
        <f t="shared" si="8"/>
        <v>██████████</v>
      </c>
    </row>
    <row r="89" spans="1:6" ht="17" thickBot="1" x14ac:dyDescent="0.25">
      <c r="A89" s="150" t="s">
        <v>1721</v>
      </c>
      <c r="B89" s="130">
        <v>248</v>
      </c>
      <c r="C89" s="131">
        <v>0</v>
      </c>
      <c r="D89" s="131">
        <v>1</v>
      </c>
      <c r="E89" s="132">
        <f t="shared" si="9"/>
        <v>0.5</v>
      </c>
      <c r="F89" s="151" t="str">
        <f t="shared" si="8"/>
        <v>██████████</v>
      </c>
    </row>
    <row r="90" spans="1:6" ht="17" thickBot="1" x14ac:dyDescent="0.25">
      <c r="A90" s="150" t="s">
        <v>1973</v>
      </c>
      <c r="B90" s="130">
        <v>247</v>
      </c>
      <c r="C90" s="131">
        <v>0.89878542510121462</v>
      </c>
      <c r="D90" s="131">
        <v>0.69230769230769229</v>
      </c>
      <c r="E90" s="132">
        <f t="shared" si="9"/>
        <v>0.79554655870445345</v>
      </c>
      <c r="F90" s="151" t="str">
        <f t="shared" si="8"/>
        <v>███████████████</v>
      </c>
    </row>
    <row r="91" spans="1:6" ht="17" thickBot="1" x14ac:dyDescent="0.25">
      <c r="A91" s="150" t="s">
        <v>949</v>
      </c>
      <c r="B91" s="130">
        <v>218</v>
      </c>
      <c r="C91" s="131">
        <v>0.38922155688622756</v>
      </c>
      <c r="D91" s="131">
        <v>0.20359281437125748</v>
      </c>
      <c r="E91" s="132">
        <f t="shared" si="9"/>
        <v>0.29640718562874252</v>
      </c>
      <c r="F91" s="151" t="str">
        <f t="shared" si="8"/>
        <v>█████</v>
      </c>
    </row>
    <row r="92" spans="1:6" ht="17" thickBot="1" x14ac:dyDescent="0.25">
      <c r="A92" s="150" t="s">
        <v>775</v>
      </c>
      <c r="B92" s="130">
        <v>172</v>
      </c>
      <c r="C92" s="131">
        <v>0</v>
      </c>
      <c r="D92" s="131">
        <v>0</v>
      </c>
      <c r="E92" s="132">
        <f t="shared" si="9"/>
        <v>0</v>
      </c>
      <c r="F92" s="151" t="str">
        <f t="shared" si="8"/>
        <v/>
      </c>
    </row>
    <row r="93" spans="1:6" ht="17" thickBot="1" x14ac:dyDescent="0.25">
      <c r="A93" s="150" t="s">
        <v>1148</v>
      </c>
      <c r="B93" s="130">
        <v>165</v>
      </c>
      <c r="C93" s="131">
        <v>1</v>
      </c>
      <c r="D93" s="131">
        <v>0</v>
      </c>
      <c r="E93" s="132">
        <f t="shared" si="9"/>
        <v>0.5</v>
      </c>
      <c r="F93" s="151" t="str">
        <f t="shared" si="8"/>
        <v>██████████</v>
      </c>
    </row>
    <row r="94" spans="1:6" ht="17" thickBot="1" x14ac:dyDescent="0.25">
      <c r="A94" s="150" t="s">
        <v>1607</v>
      </c>
      <c r="B94" s="130">
        <v>109</v>
      </c>
      <c r="C94" s="131">
        <v>0</v>
      </c>
      <c r="D94" s="131">
        <v>0</v>
      </c>
      <c r="E94" s="132">
        <f t="shared" si="9"/>
        <v>0</v>
      </c>
      <c r="F94" s="151" t="str">
        <f t="shared" si="8"/>
        <v/>
      </c>
    </row>
    <row r="95" spans="1:6" ht="17" thickBot="1" x14ac:dyDescent="0.25">
      <c r="A95" s="150" t="s">
        <v>633</v>
      </c>
      <c r="B95" s="130">
        <v>98</v>
      </c>
      <c r="C95" s="131">
        <v>1</v>
      </c>
      <c r="D95" s="131">
        <v>0.83673469387755106</v>
      </c>
      <c r="E95" s="132">
        <f t="shared" si="9"/>
        <v>0.91836734693877553</v>
      </c>
      <c r="F95" s="151" t="str">
        <f t="shared" si="8"/>
        <v>██████████████████</v>
      </c>
    </row>
    <row r="96" spans="1:6" ht="17" thickBot="1" x14ac:dyDescent="0.25">
      <c r="A96" s="150" t="s">
        <v>545</v>
      </c>
      <c r="B96" s="130">
        <v>53</v>
      </c>
      <c r="C96" s="131">
        <v>0.67924528301886788</v>
      </c>
      <c r="D96" s="131">
        <v>0</v>
      </c>
      <c r="E96" s="132">
        <f t="shared" si="9"/>
        <v>0.33962264150943394</v>
      </c>
      <c r="F96" s="151" t="str">
        <f t="shared" si="8"/>
        <v>██████</v>
      </c>
    </row>
    <row r="97" spans="1:7" ht="17" thickBot="1" x14ac:dyDescent="0.25">
      <c r="A97" s="150" t="s">
        <v>743</v>
      </c>
      <c r="B97" s="130">
        <v>24</v>
      </c>
      <c r="C97" s="131">
        <v>1</v>
      </c>
      <c r="D97" s="131">
        <v>0.29166666666666669</v>
      </c>
      <c r="E97" s="132">
        <f t="shared" si="9"/>
        <v>0.64583333333333337</v>
      </c>
      <c r="F97" s="151" t="str">
        <f t="shared" si="8"/>
        <v>████████████</v>
      </c>
    </row>
    <row r="98" spans="1:7" ht="17" thickBot="1" x14ac:dyDescent="0.25">
      <c r="A98" s="150" t="s">
        <v>610</v>
      </c>
      <c r="B98" s="130">
        <v>13</v>
      </c>
      <c r="C98" s="131">
        <v>0.92307692307692313</v>
      </c>
      <c r="D98" s="131">
        <v>0.84615384615384615</v>
      </c>
      <c r="E98" s="132">
        <f t="shared" si="9"/>
        <v>0.88461538461538458</v>
      </c>
      <c r="F98" s="151" t="str">
        <f t="shared" si="8"/>
        <v>█████████████████</v>
      </c>
    </row>
    <row r="99" spans="1:7" ht="17" thickBot="1" x14ac:dyDescent="0.25">
      <c r="A99" s="150" t="s">
        <v>2516</v>
      </c>
      <c r="B99" s="130">
        <v>6</v>
      </c>
      <c r="C99" s="131">
        <v>1</v>
      </c>
      <c r="D99" s="131">
        <v>1</v>
      </c>
      <c r="E99" s="132">
        <f t="shared" si="9"/>
        <v>1</v>
      </c>
      <c r="F99" s="151" t="str">
        <f t="shared" ref="F99:F105" si="10">REPT("█",E99*20)</f>
        <v>████████████████████</v>
      </c>
    </row>
    <row r="100" spans="1:7" ht="17" thickBot="1" x14ac:dyDescent="0.25">
      <c r="A100" s="150" t="s">
        <v>541</v>
      </c>
      <c r="B100" s="130">
        <v>1</v>
      </c>
      <c r="C100" s="131">
        <v>1</v>
      </c>
      <c r="D100" s="131">
        <v>1</v>
      </c>
      <c r="E100" s="132">
        <f t="shared" si="9"/>
        <v>1</v>
      </c>
      <c r="F100" s="151" t="str">
        <f t="shared" si="10"/>
        <v>████████████████████</v>
      </c>
    </row>
    <row r="101" spans="1:7" ht="17" thickBot="1" x14ac:dyDescent="0.25">
      <c r="A101" s="152" t="s">
        <v>4</v>
      </c>
      <c r="B101" s="95">
        <v>250</v>
      </c>
      <c r="C101" s="128">
        <v>1</v>
      </c>
      <c r="D101" s="128">
        <v>0</v>
      </c>
      <c r="E101" s="129">
        <f t="shared" si="9"/>
        <v>0.5</v>
      </c>
      <c r="F101" s="153" t="str">
        <f t="shared" si="10"/>
        <v>██████████</v>
      </c>
    </row>
    <row r="102" spans="1:7" ht="17" thickBot="1" x14ac:dyDescent="0.25">
      <c r="A102" s="154" t="s">
        <v>2809</v>
      </c>
      <c r="B102" s="99">
        <v>250</v>
      </c>
      <c r="C102" s="124">
        <v>1</v>
      </c>
      <c r="D102" s="124">
        <v>1</v>
      </c>
      <c r="E102" s="125">
        <f t="shared" si="9"/>
        <v>1</v>
      </c>
      <c r="F102" s="153" t="str">
        <f t="shared" si="10"/>
        <v>████████████████████</v>
      </c>
    </row>
    <row r="103" spans="1:7" ht="17" thickBot="1" x14ac:dyDescent="0.25">
      <c r="A103" s="154" t="s">
        <v>282</v>
      </c>
      <c r="B103" s="99">
        <v>240</v>
      </c>
      <c r="C103" s="124">
        <v>1</v>
      </c>
      <c r="D103" s="124">
        <v>1</v>
      </c>
      <c r="E103" s="125">
        <f t="shared" si="9"/>
        <v>1</v>
      </c>
      <c r="F103" s="153" t="str">
        <f t="shared" si="10"/>
        <v>████████████████████</v>
      </c>
    </row>
    <row r="104" spans="1:7" ht="17" thickBot="1" x14ac:dyDescent="0.25">
      <c r="A104" s="155" t="s">
        <v>257</v>
      </c>
      <c r="B104" s="126">
        <v>18</v>
      </c>
      <c r="C104" s="127">
        <v>1</v>
      </c>
      <c r="D104" s="127">
        <v>0.06</v>
      </c>
      <c r="E104" s="125">
        <f t="shared" si="9"/>
        <v>0.53</v>
      </c>
      <c r="F104" s="153" t="str">
        <f t="shared" si="10"/>
        <v>██████████</v>
      </c>
    </row>
    <row r="105" spans="1:7" x14ac:dyDescent="0.2">
      <c r="A105" s="156" t="s">
        <v>533</v>
      </c>
      <c r="B105" s="157">
        <v>7</v>
      </c>
      <c r="C105" s="158">
        <v>1</v>
      </c>
      <c r="D105" s="158">
        <v>1</v>
      </c>
      <c r="E105" s="159">
        <f t="shared" si="9"/>
        <v>1</v>
      </c>
      <c r="F105" s="160" t="str">
        <f t="shared" si="10"/>
        <v>████████████████████</v>
      </c>
    </row>
    <row r="109" spans="1:7" ht="17" thickBot="1" x14ac:dyDescent="0.25">
      <c r="A109" s="141"/>
      <c r="B109" s="142" t="s">
        <v>3096</v>
      </c>
      <c r="C109" s="143" t="s">
        <v>2804</v>
      </c>
      <c r="D109" s="143" t="s">
        <v>2806</v>
      </c>
      <c r="E109" s="143" t="s">
        <v>2805</v>
      </c>
      <c r="F109" s="143" t="s">
        <v>3100</v>
      </c>
      <c r="G109" s="144"/>
    </row>
    <row r="110" spans="1:7" ht="17" thickBot="1" x14ac:dyDescent="0.25">
      <c r="A110" s="145" t="s">
        <v>3092</v>
      </c>
      <c r="B110" s="137">
        <v>2869</v>
      </c>
      <c r="C110" s="138">
        <v>0.60562087435386602</v>
      </c>
      <c r="D110" s="138">
        <v>0.19576884564204922</v>
      </c>
      <c r="E110" s="138">
        <v>7.9880239520958092E-4</v>
      </c>
      <c r="F110" s="139">
        <f>SUMIF(C110:E110,"&gt;=0")/3</f>
        <v>0.26739617413037492</v>
      </c>
      <c r="G110" s="146" t="str">
        <f t="shared" ref="G110:G132" si="11">REPT("█",F110*20)</f>
        <v>█████</v>
      </c>
    </row>
    <row r="111" spans="1:7" ht="17" thickBot="1" x14ac:dyDescent="0.25">
      <c r="A111" s="145" t="s">
        <v>542</v>
      </c>
      <c r="B111" s="137">
        <f>SUM(B113:B127)</f>
        <v>2104</v>
      </c>
      <c r="C111" s="138">
        <f>AVERAGE(C113:C127)</f>
        <v>0.55390561024959906</v>
      </c>
      <c r="D111" s="138">
        <f>AVERAGE(D113:D127)</f>
        <v>6.5325349301397209E-3</v>
      </c>
      <c r="E111" s="140">
        <f>AVERAGE(E113:E127)</f>
        <v>1.0650698602794411E-3</v>
      </c>
      <c r="F111" s="139">
        <f>SUMIF(C111:E111,"&gt;=0")/3</f>
        <v>0.18716773834667275</v>
      </c>
      <c r="G111" s="147" t="str">
        <f>REPT("█",F111*20)</f>
        <v>███</v>
      </c>
    </row>
    <row r="112" spans="1:7" ht="17" thickBot="1" x14ac:dyDescent="0.25">
      <c r="A112" s="145" t="s">
        <v>5</v>
      </c>
      <c r="B112" s="137">
        <f>SUM(B128:B132)</f>
        <v>765</v>
      </c>
      <c r="C112" s="139">
        <f>SUMIF(C128:C132,"&gt;=0%")/5</f>
        <v>0.7607666666666667</v>
      </c>
      <c r="D112" s="139">
        <f>SUMIF(D128:D132,"&gt;=0%")/5</f>
        <v>0.76436666666666664</v>
      </c>
      <c r="E112" s="139">
        <f>SUMIF(E128:E132,"&gt;=0%")/5</f>
        <v>0</v>
      </c>
      <c r="F112" s="139">
        <f>SUMIF(C112:E112,"&gt;=0")/3</f>
        <v>0.50837777777777771</v>
      </c>
      <c r="G112" s="147" t="str">
        <f>REPT("█",F112*20)</f>
        <v>██████████</v>
      </c>
    </row>
    <row r="113" spans="1:7" ht="17" thickBot="1" x14ac:dyDescent="0.25">
      <c r="A113" s="148" t="s">
        <v>1322</v>
      </c>
      <c r="B113" s="133">
        <v>250</v>
      </c>
      <c r="C113" s="134">
        <v>0.58399999999999996</v>
      </c>
      <c r="D113" s="134">
        <v>0.08</v>
      </c>
      <c r="E113" s="135">
        <v>4.0000000000000001E-3</v>
      </c>
      <c r="F113" s="136">
        <f t="shared" ref="F113:F132" si="12">SUMIF(C113:E113,"&gt;=0")/3</f>
        <v>0.22266666666666665</v>
      </c>
      <c r="G113" s="149" t="str">
        <f t="shared" si="11"/>
        <v>████</v>
      </c>
    </row>
    <row r="114" spans="1:7" ht="17" thickBot="1" x14ac:dyDescent="0.25">
      <c r="A114" s="150" t="s">
        <v>2523</v>
      </c>
      <c r="B114" s="130">
        <v>250</v>
      </c>
      <c r="C114" s="131">
        <v>0</v>
      </c>
      <c r="D114" s="131">
        <v>0</v>
      </c>
      <c r="E114" s="131">
        <v>0</v>
      </c>
      <c r="F114" s="132">
        <f t="shared" si="12"/>
        <v>0</v>
      </c>
      <c r="G114" s="151" t="str">
        <f t="shared" si="11"/>
        <v/>
      </c>
    </row>
    <row r="115" spans="1:7" ht="17" thickBot="1" x14ac:dyDescent="0.25">
      <c r="A115" s="150" t="s">
        <v>2246</v>
      </c>
      <c r="B115" s="130">
        <v>250</v>
      </c>
      <c r="C115" s="131">
        <v>0.9</v>
      </c>
      <c r="D115" s="131">
        <v>1.2E-2</v>
      </c>
      <c r="E115" s="131">
        <v>0</v>
      </c>
      <c r="F115" s="132">
        <f t="shared" si="12"/>
        <v>0.30399999999999999</v>
      </c>
      <c r="G115" s="151" t="str">
        <f t="shared" si="11"/>
        <v>██████</v>
      </c>
    </row>
    <row r="116" spans="1:7" ht="17" thickBot="1" x14ac:dyDescent="0.25">
      <c r="A116" s="150" t="s">
        <v>1721</v>
      </c>
      <c r="B116" s="130">
        <v>248</v>
      </c>
      <c r="C116" s="131">
        <v>1</v>
      </c>
      <c r="D116" s="131">
        <v>0</v>
      </c>
      <c r="E116" s="131">
        <v>0</v>
      </c>
      <c r="F116" s="132">
        <f t="shared" si="12"/>
        <v>0.33333333333333331</v>
      </c>
      <c r="G116" s="151" t="str">
        <f t="shared" si="11"/>
        <v>██████</v>
      </c>
    </row>
    <row r="117" spans="1:7" ht="17" thickBot="1" x14ac:dyDescent="0.25">
      <c r="A117" s="150" t="s">
        <v>1973</v>
      </c>
      <c r="B117" s="130">
        <v>247</v>
      </c>
      <c r="C117" s="131">
        <v>0.69230769230769229</v>
      </c>
      <c r="D117" s="131">
        <v>0</v>
      </c>
      <c r="E117" s="131">
        <v>0</v>
      </c>
      <c r="F117" s="132">
        <f t="shared" si="12"/>
        <v>0.23076923076923075</v>
      </c>
      <c r="G117" s="151" t="str">
        <f t="shared" si="11"/>
        <v>████</v>
      </c>
    </row>
    <row r="118" spans="1:7" ht="17" thickBot="1" x14ac:dyDescent="0.25">
      <c r="A118" s="150" t="s">
        <v>949</v>
      </c>
      <c r="B118" s="130">
        <v>218</v>
      </c>
      <c r="C118" s="131">
        <v>0.20359281437125748</v>
      </c>
      <c r="D118" s="131">
        <v>5.9880239520958087E-3</v>
      </c>
      <c r="E118" s="131">
        <v>1.1976047904191617E-2</v>
      </c>
      <c r="F118" s="132">
        <f t="shared" si="12"/>
        <v>7.3852295409181631E-2</v>
      </c>
      <c r="G118" s="151" t="str">
        <f t="shared" si="11"/>
        <v>█</v>
      </c>
    </row>
    <row r="119" spans="1:7" ht="17" thickBot="1" x14ac:dyDescent="0.25">
      <c r="A119" s="150" t="s">
        <v>775</v>
      </c>
      <c r="B119" s="130">
        <v>172</v>
      </c>
      <c r="C119" s="131">
        <v>0</v>
      </c>
      <c r="D119" s="131">
        <v>0</v>
      </c>
      <c r="E119" s="131">
        <v>0</v>
      </c>
      <c r="F119" s="132">
        <f t="shared" si="12"/>
        <v>0</v>
      </c>
      <c r="G119" s="151" t="str">
        <f t="shared" si="11"/>
        <v/>
      </c>
    </row>
    <row r="120" spans="1:7" ht="17" thickBot="1" x14ac:dyDescent="0.25">
      <c r="A120" s="150" t="s">
        <v>1148</v>
      </c>
      <c r="B120" s="130">
        <v>165</v>
      </c>
      <c r="C120" s="131">
        <v>0</v>
      </c>
      <c r="D120" s="131">
        <v>0</v>
      </c>
      <c r="E120" s="131">
        <v>0</v>
      </c>
      <c r="F120" s="132">
        <f t="shared" si="12"/>
        <v>0</v>
      </c>
      <c r="G120" s="151" t="str">
        <f t="shared" si="11"/>
        <v/>
      </c>
    </row>
    <row r="121" spans="1:7" ht="17" thickBot="1" x14ac:dyDescent="0.25">
      <c r="A121" s="150" t="s">
        <v>1607</v>
      </c>
      <c r="B121" s="130">
        <v>109</v>
      </c>
      <c r="C121" s="131">
        <v>0.95412844036697253</v>
      </c>
      <c r="D121" s="131">
        <v>0</v>
      </c>
      <c r="E121" s="131">
        <v>0</v>
      </c>
      <c r="F121" s="132">
        <f t="shared" si="12"/>
        <v>0.31804281345565749</v>
      </c>
      <c r="G121" s="151" t="str">
        <f t="shared" si="11"/>
        <v>██████</v>
      </c>
    </row>
    <row r="122" spans="1:7" ht="17" thickBot="1" x14ac:dyDescent="0.25">
      <c r="A122" s="150" t="s">
        <v>633</v>
      </c>
      <c r="B122" s="130">
        <v>98</v>
      </c>
      <c r="C122" s="131">
        <v>0.83673469387755106</v>
      </c>
      <c r="D122" s="131">
        <v>0</v>
      </c>
      <c r="E122" s="131">
        <v>0</v>
      </c>
      <c r="F122" s="132">
        <f t="shared" si="12"/>
        <v>0.27891156462585037</v>
      </c>
      <c r="G122" s="151" t="str">
        <f t="shared" si="11"/>
        <v>█████</v>
      </c>
    </row>
    <row r="123" spans="1:7" ht="17" thickBot="1" x14ac:dyDescent="0.25">
      <c r="A123" s="150" t="s">
        <v>545</v>
      </c>
      <c r="B123" s="130">
        <v>53</v>
      </c>
      <c r="C123" s="131">
        <v>0</v>
      </c>
      <c r="D123" s="131">
        <v>0</v>
      </c>
      <c r="E123" s="131">
        <v>0</v>
      </c>
      <c r="F123" s="132">
        <f t="shared" si="12"/>
        <v>0</v>
      </c>
      <c r="G123" s="151" t="str">
        <f t="shared" si="11"/>
        <v/>
      </c>
    </row>
    <row r="124" spans="1:7" ht="17" thickBot="1" x14ac:dyDescent="0.25">
      <c r="A124" s="150" t="s">
        <v>743</v>
      </c>
      <c r="B124" s="130">
        <v>24</v>
      </c>
      <c r="C124" s="131">
        <v>0.29166666666666669</v>
      </c>
      <c r="D124" s="131">
        <v>0</v>
      </c>
      <c r="E124" s="131">
        <v>0</v>
      </c>
      <c r="F124" s="132">
        <f t="shared" si="12"/>
        <v>9.7222222222222224E-2</v>
      </c>
      <c r="G124" s="151" t="str">
        <f t="shared" si="11"/>
        <v>█</v>
      </c>
    </row>
    <row r="125" spans="1:7" ht="17" thickBot="1" x14ac:dyDescent="0.25">
      <c r="A125" s="150" t="s">
        <v>610</v>
      </c>
      <c r="B125" s="130">
        <v>13</v>
      </c>
      <c r="C125" s="131">
        <v>0.84615384615384615</v>
      </c>
      <c r="D125" s="131">
        <v>0</v>
      </c>
      <c r="E125" s="131">
        <v>0</v>
      </c>
      <c r="F125" s="132">
        <f t="shared" si="12"/>
        <v>0.28205128205128205</v>
      </c>
      <c r="G125" s="151" t="str">
        <f t="shared" si="11"/>
        <v>█████</v>
      </c>
    </row>
    <row r="126" spans="1:7" ht="17" thickBot="1" x14ac:dyDescent="0.25">
      <c r="A126" s="150" t="s">
        <v>2516</v>
      </c>
      <c r="B126" s="130">
        <v>6</v>
      </c>
      <c r="C126" s="131">
        <v>1</v>
      </c>
      <c r="D126" s="131">
        <v>0</v>
      </c>
      <c r="E126" s="131">
        <v>0</v>
      </c>
      <c r="F126" s="132">
        <f t="shared" si="12"/>
        <v>0.33333333333333331</v>
      </c>
      <c r="G126" s="151" t="str">
        <f t="shared" si="11"/>
        <v>██████</v>
      </c>
    </row>
    <row r="127" spans="1:7" ht="17" thickBot="1" x14ac:dyDescent="0.25">
      <c r="A127" s="150" t="s">
        <v>541</v>
      </c>
      <c r="B127" s="130">
        <v>1</v>
      </c>
      <c r="C127" s="131">
        <v>1</v>
      </c>
      <c r="D127" s="131">
        <v>0</v>
      </c>
      <c r="E127" s="131">
        <v>0</v>
      </c>
      <c r="F127" s="132">
        <f t="shared" si="12"/>
        <v>0.33333333333333331</v>
      </c>
      <c r="G127" s="151" t="str">
        <f t="shared" si="11"/>
        <v>██████</v>
      </c>
    </row>
    <row r="128" spans="1:7" ht="17" thickBot="1" x14ac:dyDescent="0.25">
      <c r="A128" s="152" t="s">
        <v>4</v>
      </c>
      <c r="B128" s="95">
        <v>250</v>
      </c>
      <c r="C128" s="128">
        <v>1</v>
      </c>
      <c r="D128" s="128">
        <v>1</v>
      </c>
      <c r="E128" s="128">
        <v>-1</v>
      </c>
      <c r="F128" s="129">
        <f t="shared" si="12"/>
        <v>0.66666666666666663</v>
      </c>
      <c r="G128" s="153" t="str">
        <f t="shared" si="11"/>
        <v>█████████████</v>
      </c>
    </row>
    <row r="129" spans="1:7" ht="17" thickBot="1" x14ac:dyDescent="0.25">
      <c r="A129" s="154" t="s">
        <v>2809</v>
      </c>
      <c r="B129" s="99">
        <v>250</v>
      </c>
      <c r="C129" s="124">
        <v>0.80800000000000005</v>
      </c>
      <c r="D129" s="124">
        <v>0.81599999999999995</v>
      </c>
      <c r="E129" s="124">
        <v>-1</v>
      </c>
      <c r="F129" s="125">
        <f t="shared" si="12"/>
        <v>0.54133333333333333</v>
      </c>
      <c r="G129" s="153" t="str">
        <f t="shared" si="11"/>
        <v>██████████</v>
      </c>
    </row>
    <row r="130" spans="1:7" ht="17" thickBot="1" x14ac:dyDescent="0.25">
      <c r="A130" s="154" t="s">
        <v>282</v>
      </c>
      <c r="B130" s="99">
        <v>240</v>
      </c>
      <c r="C130" s="124">
        <v>0.99583333333333335</v>
      </c>
      <c r="D130" s="124">
        <v>0.9458333333333333</v>
      </c>
      <c r="E130" s="124">
        <v>-1</v>
      </c>
      <c r="F130" s="125">
        <f t="shared" si="12"/>
        <v>0.64722222222222225</v>
      </c>
      <c r="G130" s="153" t="str">
        <f t="shared" si="11"/>
        <v>████████████</v>
      </c>
    </row>
    <row r="131" spans="1:7" ht="17" thickBot="1" x14ac:dyDescent="0.25">
      <c r="A131" s="155" t="s">
        <v>257</v>
      </c>
      <c r="B131" s="126">
        <v>18</v>
      </c>
      <c r="C131" s="127">
        <v>0</v>
      </c>
      <c r="D131" s="127">
        <v>0.06</v>
      </c>
      <c r="E131" s="127">
        <v>-1</v>
      </c>
      <c r="F131" s="125">
        <f t="shared" si="12"/>
        <v>0.02</v>
      </c>
      <c r="G131" s="153" t="str">
        <f t="shared" si="11"/>
        <v/>
      </c>
    </row>
    <row r="132" spans="1:7" x14ac:dyDescent="0.2">
      <c r="A132" s="156" t="s">
        <v>533</v>
      </c>
      <c r="B132" s="157">
        <v>7</v>
      </c>
      <c r="C132" s="158">
        <v>1</v>
      </c>
      <c r="D132" s="158">
        <v>1</v>
      </c>
      <c r="E132" s="158">
        <v>-1</v>
      </c>
      <c r="F132" s="159">
        <f t="shared" si="12"/>
        <v>0.66666666666666663</v>
      </c>
      <c r="G132" s="160" t="str">
        <f t="shared" si="11"/>
        <v>█████████████</v>
      </c>
    </row>
  </sheetData>
  <mergeCells count="1">
    <mergeCell ref="N1:O1"/>
  </mergeCells>
  <conditionalFormatting sqref="C2:M24 C29:F51 C56:G78 C83:D105 C110:E132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  <vt:lpstr>RecDialectMax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2017-06-06T20:27:27Z</dcterms:modified>
</cp:coreProperties>
</file>