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320" yWindow="460" windowWidth="50460" windowHeight="23460" tabRatio="500" activeTab="5"/>
    <workbookView xWindow="19840" yWindow="8500" windowWidth="13020" windowHeight="12900" tabRatio="500" activeTab="4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</definedNames>
  <calcPr calcId="150000" concurrentCalc="0"/>
  <pivotCaches>
    <pivotCache cacheId="25" r:id="rId19"/>
    <pivotCache cacheId="26" r:id="rId20"/>
    <pivotCache cacheId="27" r:id="rId2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2" i="22" l="1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X3" i="22"/>
  <c r="S1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A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A38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T1" i="22"/>
  <c r="R1" i="22"/>
  <c r="U1" i="22"/>
  <c r="Y3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20" i="22"/>
  <c r="B21" i="22"/>
  <c r="B22" i="22"/>
  <c r="B19" i="22"/>
  <c r="B18" i="22"/>
  <c r="W20" i="22"/>
  <c r="W22" i="22"/>
  <c r="X22" i="22"/>
  <c r="A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W21" i="22"/>
  <c r="X21" i="22"/>
  <c r="A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X20" i="22"/>
  <c r="A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W19" i="22"/>
  <c r="X19" i="22"/>
  <c r="A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W18" i="22"/>
  <c r="X18" i="22"/>
  <c r="A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7" i="22"/>
  <c r="C48" i="22"/>
  <c r="C49" i="22"/>
  <c r="C50" i="22"/>
  <c r="C46" i="22"/>
  <c r="B50" i="22"/>
  <c r="B49" i="22"/>
  <c r="B48" i="22"/>
  <c r="B47" i="22"/>
  <c r="B46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B52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B51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7" i="22"/>
  <c r="A45" i="22"/>
  <c r="B45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16" i="22"/>
  <c r="A44" i="22"/>
  <c r="B44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A43" i="22"/>
  <c r="B43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A42" i="22"/>
  <c r="B42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A41" i="22"/>
  <c r="B41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A40" i="22"/>
  <c r="B40" i="22"/>
  <c r="X11" i="22"/>
  <c r="A39" i="22"/>
  <c r="B39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A37" i="22"/>
  <c r="B37" i="22"/>
  <c r="X8" i="22"/>
  <c r="A36" i="22"/>
  <c r="B36" i="22"/>
  <c r="X7" i="22"/>
  <c r="A35" i="22"/>
  <c r="B35" i="22"/>
  <c r="X6" i="22"/>
  <c r="A34" i="22"/>
  <c r="B34" i="22"/>
  <c r="X5" i="22"/>
  <c r="A33" i="22"/>
  <c r="B33" i="22"/>
  <c r="X4" i="22"/>
  <c r="A32" i="22"/>
  <c r="B32" i="22"/>
  <c r="A53" i="22"/>
  <c r="A52" i="22"/>
  <c r="A5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25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24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23" i="22"/>
  <c r="W50" i="22"/>
  <c r="X50" i="22"/>
  <c r="Y22" i="22"/>
  <c r="W49" i="22"/>
  <c r="X49" i="22"/>
  <c r="Y21" i="22"/>
  <c r="W48" i="22"/>
  <c r="X48" i="22"/>
  <c r="Y20" i="22"/>
  <c r="W47" i="22"/>
  <c r="X47" i="22"/>
  <c r="Y19" i="22"/>
  <c r="W46" i="22"/>
  <c r="X46" i="22"/>
  <c r="Y18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17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16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15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14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13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Y12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11" i="22"/>
  <c r="Y10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9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8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7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6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5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4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<sst xmlns="http://schemas.openxmlformats.org/spreadsheetml/2006/main" count="37288" uniqueCount="3120">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</sst>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4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165" fontId="0" fillId="9" borderId="0" xfId="0" applyNumberFormat="1" applyFill="1"/>
    <xf numFmtId="0" fontId="0" fillId="8" borderId="0" xfId="0" applyFill="1"/>
    <xf numFmtId="165" fontId="0" fillId="8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10" borderId="0" xfId="0" applyFill="1"/>
    <xf numFmtId="165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426848"/>
        <c:axId val="862410336"/>
      </c:barChart>
      <c:catAx>
        <c:axId val="8624268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0336"/>
        <c:crosses val="autoZero"/>
        <c:auto val="1"/>
        <c:lblAlgn val="ctr"/>
        <c:lblOffset val="100"/>
        <c:noMultiLvlLbl val="0"/>
      </c:catAx>
      <c:valAx>
        <c:axId val="86241033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6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150432"/>
        <c:axId val="862152480"/>
      </c:barChart>
      <c:catAx>
        <c:axId val="862150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2480"/>
        <c:crosses val="autoZero"/>
        <c:auto val="1"/>
        <c:lblAlgn val="ctr"/>
        <c:lblOffset val="100"/>
        <c:noMultiLvlLbl val="0"/>
      </c:catAx>
      <c:valAx>
        <c:axId val="8621524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2229680"/>
        <c:axId val="862231728"/>
      </c:barChart>
      <c:catAx>
        <c:axId val="862229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31728"/>
        <c:crosses val="autoZero"/>
        <c:auto val="1"/>
        <c:lblAlgn val="ctr"/>
        <c:lblOffset val="100"/>
        <c:noMultiLvlLbl val="0"/>
      </c:catAx>
      <c:valAx>
        <c:axId val="86223172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1962288"/>
        <c:axId val="861964064"/>
      </c:barChart>
      <c:catAx>
        <c:axId val="8619622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4064"/>
        <c:crosses val="autoZero"/>
        <c:auto val="1"/>
        <c:lblAlgn val="ctr"/>
        <c:lblOffset val="100"/>
        <c:noMultiLvlLbl val="0"/>
      </c:catAx>
      <c:valAx>
        <c:axId val="86196406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153120"/>
        <c:axId val="931155600"/>
      </c:barChart>
      <c:catAx>
        <c:axId val="9311531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5600"/>
        <c:crosses val="autoZero"/>
        <c:auto val="1"/>
        <c:lblAlgn val="ctr"/>
        <c:lblOffset val="100"/>
        <c:noMultiLvlLbl val="0"/>
      </c:catAx>
      <c:valAx>
        <c:axId val="93115560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241680"/>
        <c:axId val="931244160"/>
      </c:barChart>
      <c:catAx>
        <c:axId val="931241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4160"/>
        <c:crosses val="autoZero"/>
        <c:auto val="1"/>
        <c:lblAlgn val="ctr"/>
        <c:lblOffset val="100"/>
        <c:noMultiLvlLbl val="0"/>
      </c:catAx>
      <c:valAx>
        <c:axId val="93124416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168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75840"/>
        <c:axId val="931678592"/>
      </c:barChart>
      <c:catAx>
        <c:axId val="9316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8592"/>
        <c:crosses val="autoZero"/>
        <c:auto val="1"/>
        <c:lblAlgn val="ctr"/>
        <c:lblOffset val="100"/>
        <c:noMultiLvlLbl val="0"/>
      </c:catAx>
      <c:valAx>
        <c:axId val="9316785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99008"/>
        <c:axId val="931701760"/>
      </c:barChart>
      <c:catAx>
        <c:axId val="9316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01760"/>
        <c:crosses val="autoZero"/>
        <c:auto val="1"/>
        <c:lblAlgn val="ctr"/>
        <c:lblOffset val="100"/>
        <c:noMultiLvlLbl val="0"/>
      </c:catAx>
      <c:valAx>
        <c:axId val="9317017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9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21664"/>
        <c:axId val="931724416"/>
      </c:barChart>
      <c:catAx>
        <c:axId val="9317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4416"/>
        <c:crosses val="autoZero"/>
        <c:auto val="1"/>
        <c:lblAlgn val="ctr"/>
        <c:lblOffset val="100"/>
        <c:noMultiLvlLbl val="0"/>
      </c:catAx>
      <c:valAx>
        <c:axId val="9317244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44496"/>
        <c:axId val="931747248"/>
      </c:barChart>
      <c:catAx>
        <c:axId val="9317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7248"/>
        <c:crosses val="autoZero"/>
        <c:auto val="1"/>
        <c:lblAlgn val="ctr"/>
        <c:lblOffset val="100"/>
        <c:noMultiLvlLbl val="0"/>
      </c:catAx>
      <c:valAx>
        <c:axId val="9317472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67152"/>
        <c:axId val="931769904"/>
      </c:barChart>
      <c:catAx>
        <c:axId val="9317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9904"/>
        <c:crosses val="autoZero"/>
        <c:auto val="1"/>
        <c:lblAlgn val="ctr"/>
        <c:lblOffset val="100"/>
        <c:noMultiLvlLbl val="0"/>
      </c:catAx>
      <c:valAx>
        <c:axId val="9317699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90880"/>
        <c:axId val="931793632"/>
      </c:barChart>
      <c:catAx>
        <c:axId val="93179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3632"/>
        <c:crosses val="autoZero"/>
        <c:auto val="1"/>
        <c:lblAlgn val="ctr"/>
        <c:lblOffset val="100"/>
        <c:noMultiLvlLbl val="0"/>
      </c:catAx>
      <c:valAx>
        <c:axId val="9317936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13696"/>
        <c:axId val="931816448"/>
      </c:barChart>
      <c:catAx>
        <c:axId val="9318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6448"/>
        <c:crosses val="autoZero"/>
        <c:auto val="1"/>
        <c:lblAlgn val="ctr"/>
        <c:lblOffset val="100"/>
        <c:noMultiLvlLbl val="0"/>
      </c:catAx>
      <c:valAx>
        <c:axId val="9318164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36352"/>
        <c:axId val="931839104"/>
      </c:barChart>
      <c:catAx>
        <c:axId val="9318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9104"/>
        <c:crosses val="autoZero"/>
        <c:auto val="1"/>
        <c:lblAlgn val="ctr"/>
        <c:lblOffset val="100"/>
        <c:noMultiLvlLbl val="0"/>
      </c:catAx>
      <c:valAx>
        <c:axId val="931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59168"/>
        <c:axId val="876371648"/>
      </c:barChart>
      <c:catAx>
        <c:axId val="93185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71648"/>
        <c:crosses val="autoZero"/>
        <c:auto val="1"/>
        <c:lblAlgn val="ctr"/>
        <c:lblOffset val="100"/>
        <c:noMultiLvlLbl val="0"/>
      </c:catAx>
      <c:valAx>
        <c:axId val="8763716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5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253600"/>
        <c:axId val="863341584"/>
      </c:barChart>
      <c:catAx>
        <c:axId val="863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41584"/>
        <c:crosses val="autoZero"/>
        <c:auto val="1"/>
        <c:lblAlgn val="ctr"/>
        <c:lblOffset val="100"/>
        <c:noMultiLvlLbl val="0"/>
      </c:catAx>
      <c:valAx>
        <c:axId val="8633415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396112"/>
        <c:axId val="863397888"/>
      </c:barChart>
      <c:catAx>
        <c:axId val="8633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7888"/>
        <c:crosses val="autoZero"/>
        <c:auto val="1"/>
        <c:lblAlgn val="ctr"/>
        <c:lblOffset val="100"/>
        <c:noMultiLvlLbl val="0"/>
      </c:catAx>
      <c:valAx>
        <c:axId val="8633978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303456"/>
        <c:axId val="863443072"/>
      </c:barChart>
      <c:catAx>
        <c:axId val="8633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43072"/>
        <c:crosses val="autoZero"/>
        <c:auto val="1"/>
        <c:lblAlgn val="ctr"/>
        <c:lblOffset val="100"/>
        <c:noMultiLvlLbl val="0"/>
      </c:catAx>
      <c:valAx>
        <c:axId val="8634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863257568"/>
        <c:axId val="863306208"/>
      </c:barChart>
      <c:catAx>
        <c:axId val="8632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6208"/>
        <c:crosses val="autoZero"/>
        <c:auto val="1"/>
        <c:lblAlgn val="ctr"/>
        <c:lblOffset val="100"/>
        <c:noMultiLvlLbl val="0"/>
      </c:catAx>
      <c:valAx>
        <c:axId val="8633062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20848"/>
        <c:axId val="863423168"/>
      </c:barChart>
      <c:catAx>
        <c:axId val="8634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3168"/>
        <c:crosses val="autoZero"/>
        <c:auto val="1"/>
        <c:lblAlgn val="ctr"/>
        <c:lblOffset val="100"/>
        <c:noMultiLvlLbl val="0"/>
      </c:catAx>
      <c:valAx>
        <c:axId val="8634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99488"/>
        <c:axId val="863501808"/>
      </c:barChart>
      <c:catAx>
        <c:axId val="86349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01808"/>
        <c:crosses val="autoZero"/>
        <c:auto val="1"/>
        <c:lblAlgn val="ctr"/>
        <c:lblOffset val="100"/>
        <c:noMultiLvlLbl val="0"/>
      </c:catAx>
      <c:valAx>
        <c:axId val="8635018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9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524384"/>
        <c:axId val="863588512"/>
      </c:barChart>
      <c:catAx>
        <c:axId val="8635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88512"/>
        <c:crosses val="autoZero"/>
        <c:auto val="1"/>
        <c:lblAlgn val="ctr"/>
        <c:lblOffset val="100"/>
        <c:noMultiLvlLbl val="0"/>
      </c:catAx>
      <c:valAx>
        <c:axId val="8635885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27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3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7"/>
  <sheetViews>
    <sheetView zoomScale="200" zoomScaleNormal="200" zoomScalePageLayoutView="200" workbookViewId="0">
      <selection activeCell="C9" sqref="C9"/>
    </sheetView>
    <sheetView tabSelected="1" workbookViewId="1">
      <selection activeCell="A17" sqref="A17:XFD17"/>
    </sheetView>
  </sheetViews>
  <sheetFormatPr baseColWidth="10" defaultRowHeight="16" x14ac:dyDescent="0.2"/>
  <cols>
    <col min="1" max="1" width="15.83203125" customWidth="1"/>
    <col min="2" max="2" width="15.5" customWidth="1"/>
    <col min="3" max="8" width="4.1640625" bestFit="1" customWidth="1"/>
    <col min="9" max="9" width="2.1640625" bestFit="1" customWidth="1"/>
    <col min="10" max="10" width="10.6640625" bestFit="1" customWidth="1"/>
    <col min="11" max="11" width="3.83203125" bestFit="1" customWidth="1"/>
    <col min="12" max="12" width="3.1640625" bestFit="1" customWidth="1"/>
    <col min="13" max="16" width="4.1640625" bestFit="1" customWidth="1"/>
    <col min="17" max="17" width="3.1640625" bestFit="1" customWidth="1"/>
    <col min="18" max="18" width="2.1640625" bestFit="1" customWidth="1"/>
    <col min="19" max="19" width="6.6640625" bestFit="1" customWidth="1"/>
    <col min="20" max="20" width="3.83203125" bestFit="1" customWidth="1"/>
    <col min="21" max="22" width="4.1640625" bestFit="1" customWidth="1"/>
    <col min="23" max="24" width="3.1640625" bestFit="1" customWidth="1"/>
    <col min="25" max="25" width="4.1640625" bestFit="1" customWidth="1"/>
    <col min="26" max="26" width="6.6640625" bestFit="1" customWidth="1"/>
    <col min="27" max="27" width="10.6640625" bestFit="1" customWidth="1"/>
    <col min="28" max="28" width="4.83203125" bestFit="1" customWidth="1"/>
    <col min="29" max="30" width="4.1640625" bestFit="1" customWidth="1"/>
    <col min="31" max="31" width="7.6640625" bestFit="1" customWidth="1"/>
    <col min="32" max="32" width="4.83203125" bestFit="1" customWidth="1"/>
    <col min="33" max="33" width="4.1640625" bestFit="1" customWidth="1"/>
    <col min="34" max="34" width="3.1640625" bestFit="1" customWidth="1"/>
    <col min="35" max="35" width="7.6640625" bestFit="1" customWidth="1"/>
    <col min="36" max="36" width="4.83203125" bestFit="1" customWidth="1"/>
    <col min="37" max="38" width="3.1640625" bestFit="1" customWidth="1"/>
    <col min="39" max="39" width="7.6640625" bestFit="1" customWidth="1"/>
    <col min="40" max="40" width="4.83203125" bestFit="1" customWidth="1"/>
    <col min="41" max="42" width="3.1640625" bestFit="1" customWidth="1"/>
    <col min="43" max="43" width="7.6640625" bestFit="1" customWidth="1"/>
    <col min="44" max="44" width="4.83203125" bestFit="1" customWidth="1"/>
    <col min="45" max="46" width="3.1640625" bestFit="1" customWidth="1"/>
    <col min="47" max="47" width="7.6640625" bestFit="1" customWidth="1"/>
    <col min="48" max="48" width="4.83203125" bestFit="1" customWidth="1"/>
    <col min="49" max="49" width="7.6640625" bestFit="1" customWidth="1"/>
    <col min="50" max="50" width="4.83203125" bestFit="1" customWidth="1"/>
    <col min="51" max="52" width="2.1640625" bestFit="1" customWidth="1"/>
    <col min="53" max="53" width="7.6640625" bestFit="1" customWidth="1"/>
    <col min="54" max="54" width="4.83203125" bestFit="1" customWidth="1"/>
    <col min="55" max="55" width="4.1640625" bestFit="1" customWidth="1"/>
    <col min="56" max="56" width="7.6640625" bestFit="1" customWidth="1"/>
    <col min="57" max="57" width="4.83203125" bestFit="1" customWidth="1"/>
    <col min="58" max="58" width="7.6640625" bestFit="1" customWidth="1"/>
    <col min="59" max="59" width="4.83203125" bestFit="1" customWidth="1"/>
    <col min="60" max="60" width="7.6640625" bestFit="1" customWidth="1"/>
    <col min="61" max="61" width="10.6640625" bestFit="1" customWidth="1"/>
    <col min="62" max="68" width="3.1640625" bestFit="1" customWidth="1"/>
    <col min="69" max="69" width="6.6640625" bestFit="1" customWidth="1"/>
    <col min="70" max="70" width="3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3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59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59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59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59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59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59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59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59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59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59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59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59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59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59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59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59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59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59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59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59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2781</v>
      </c>
      <c r="B27" s="11">
        <v>78</v>
      </c>
      <c r="C27" s="11">
        <v>193</v>
      </c>
      <c r="D27" s="11">
        <v>957</v>
      </c>
      <c r="E27" s="11">
        <v>660</v>
      </c>
      <c r="F27" s="11">
        <v>339</v>
      </c>
      <c r="G27" s="11">
        <v>365</v>
      </c>
      <c r="H27" s="11">
        <v>221</v>
      </c>
      <c r="I27" s="11">
        <v>5</v>
      </c>
      <c r="J27" s="11">
        <v>2818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zoomScale="125" zoomScaleNormal="125" zoomScalePageLayoutView="125" workbookViewId="0">
      <selection activeCell="A9" sqref="A9:XFD9"/>
    </sheetView>
    <sheetView workbookViewId="1">
      <selection sqref="A1:E1"/>
    </sheetView>
  </sheetViews>
  <sheetFormatPr baseColWidth="10" defaultRowHeight="16" x14ac:dyDescent="0.2"/>
  <cols>
    <col min="1" max="1" width="13.6640625" bestFit="1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5" customFormat="1" ht="24" x14ac:dyDescent="0.3">
      <c r="A1" s="101" t="s">
        <v>3108</v>
      </c>
      <c r="B1" s="101"/>
      <c r="C1" s="101"/>
      <c r="D1" s="101"/>
      <c r="E1" s="101"/>
      <c r="F1" s="101"/>
      <c r="G1" s="65" t="s">
        <v>3110</v>
      </c>
      <c r="H1" s="76" t="s">
        <v>2775</v>
      </c>
      <c r="I1" s="66"/>
      <c r="J1" s="66"/>
      <c r="K1" s="66" t="s">
        <v>3118</v>
      </c>
      <c r="L1" s="66">
        <v>0</v>
      </c>
      <c r="M1" s="66"/>
      <c r="N1" s="66"/>
      <c r="O1" s="66"/>
      <c r="P1" s="66"/>
      <c r="Q1" s="66" t="s">
        <v>3111</v>
      </c>
      <c r="R1" s="66">
        <f>GETPIVOTDATA("Record",MissingElementsPivot!$A$3,"Organization","LTER")</f>
        <v>250</v>
      </c>
      <c r="S1" s="81">
        <f>VLOOKUP("LTER",$A$3:$X$25,24,FALSE)</f>
        <v>1.8560000000000001</v>
      </c>
      <c r="T1" s="81">
        <f>VLOOKUP("LTER",$A$31:$X$53,24,FALSE)</f>
        <v>0.75526400000000016</v>
      </c>
      <c r="U1" s="66">
        <f>LTER_STD*LTER_STD/LTER_Count</f>
        <v>2.2816948387840009E-3</v>
      </c>
      <c r="V1" s="66"/>
      <c r="W1" s="66"/>
      <c r="X1" s="66"/>
      <c r="AC1" s="102" t="s">
        <v>3112</v>
      </c>
      <c r="AD1" s="102"/>
      <c r="AE1" s="102"/>
      <c r="AF1" s="102"/>
      <c r="AG1" s="102"/>
      <c r="AH1" s="102"/>
      <c r="AI1" s="102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3105</v>
      </c>
      <c r="X2" s="67" t="s">
        <v>3107</v>
      </c>
      <c r="Y2" s="60" t="s">
        <v>3102</v>
      </c>
      <c r="AB2" t="s">
        <v>3116</v>
      </c>
      <c r="AC2" s="83" t="s">
        <v>2775</v>
      </c>
      <c r="AD2" s="83" t="s">
        <v>2776</v>
      </c>
      <c r="AE2" s="83" t="s">
        <v>2778</v>
      </c>
      <c r="AF2" s="83" t="s">
        <v>2777</v>
      </c>
      <c r="AG2" s="83" t="s">
        <v>2779</v>
      </c>
      <c r="AH2" s="83" t="s">
        <v>3090</v>
      </c>
      <c r="AI2" s="83" t="s">
        <v>3091</v>
      </c>
    </row>
    <row r="3" spans="1:35" x14ac:dyDescent="0.2">
      <c r="A3" s="62" t="s">
        <v>1322</v>
      </c>
      <c r="B3" s="93">
        <f>IF(ISERR(GETPIVOTDATA("Record",MissingElementsPivot!$A$3,"Organization",$A3,$H$1,B$2)*B$2),0,GETPIVOTDATA("Record",MissingElementsPivot!$A$3,"Organization",$A3,$H$1,B$2)*B$2)</f>
        <v>0</v>
      </c>
      <c r="C3" s="93">
        <f>IF(ISERR(GETPIVOTDATA("Record",MissingElementsPivot!$A$3,"Organization",$A3,$H$1,C$2)*C$2),0,GETPIVOTDATA("Record",MissingElementsPivot!$A$3,"Organization",$A3,$H$1,C$2)*C$2)</f>
        <v>13</v>
      </c>
      <c r="D3" s="93">
        <f>IF(ISERR(GETPIVOTDATA("Record",MissingElementsPivot!$A$3,"Organization",$A3,$H$1,D$2)*D$2),0,GETPIVOTDATA("Record",MissingElementsPivot!$A$3,"Organization",$A3,$H$1,D$2)*D$2)</f>
        <v>352</v>
      </c>
      <c r="E3" s="93">
        <f>IF(ISERR(GETPIVOTDATA("Record",MissingElementsPivot!$A$3,"Organization",$A3,$H$1,E$2)*E$2),0,GETPIVOTDATA("Record",MissingElementsPivot!$A$3,"Organization",$A3,$H$1,E$2)*E$2)</f>
        <v>63</v>
      </c>
      <c r="F3" s="93">
        <f>IF(ISERR(GETPIVOTDATA("Record",MissingElementsPivot!$A$3,"Organization",$A3,$H$1,F$2)*F$2),0,GETPIVOTDATA("Record",MissingElementsPivot!$A$3,"Organization",$A3,$H$1,F$2)*F$2)</f>
        <v>36</v>
      </c>
      <c r="G3" s="93">
        <f>IF(ISERR(GETPIVOTDATA("Record",MissingElementsPivot!$A$3,"Organization",$A3,$H$1,G$2)*G$2),0,GETPIVOTDATA("Record",MissingElementsPivot!$A$3,"Organization",$A3,$H$1,G$2)*G$2)</f>
        <v>0</v>
      </c>
      <c r="H3" s="93">
        <f>IF(ISERR(GETPIVOTDATA("Record",MissingElementsPivot!$A$3,"Organization",$A3,$H$1,H$2)*H$2),0,GETPIVOTDATA("Record",MissingElementsPivot!$A$3,"Organization",$A3,$H$1,H$2)*H$2)</f>
        <v>0</v>
      </c>
      <c r="I3" s="93">
        <f>IF(ISERR(GETPIVOTDATA("Record",MissingElementsPivot!$A$3,"Organization",$A3,$H$1,I$2)*I$2),0,GETPIVOTDATA("Record",MissingElementsPivot!$A$3,"Organization",$A3,$H$1,I$2)*I$2)</f>
        <v>0</v>
      </c>
      <c r="J3" s="93">
        <f>IF(ISERR(GETPIVOTDATA("Record",MissingElementsPivot!$A$3,"Organization",$A3,$H$1,J$2)*J$2),0,GETPIVOTDATA("Record",MissingElementsPivot!$A$3,"Organization",$A3,$H$1,J$2)*J$2)</f>
        <v>0</v>
      </c>
      <c r="K3" s="93">
        <f>IF(ISERR(GETPIVOTDATA("Record",MissingElementsPivot!$A$3,"Organization",$A3,$H$1,K$2)*K$2),0,GETPIVOTDATA("Record",MissingElementsPivot!$A$3,"Organization",$A3,$H$1,K$2)*K$2)</f>
        <v>0</v>
      </c>
      <c r="L3" s="93">
        <f>IF(ISERR(GETPIVOTDATA("Record",MissingElementsPivot!$A$3,"Organization",$A3,$H$1,L$2)*L$2),0,GETPIVOTDATA("Record",MissingElementsPivot!$A$3,"Organization",$A3,$H$1,L$2)*L$2)</f>
        <v>0</v>
      </c>
      <c r="M3" s="93">
        <f>IF(ISERR(GETPIVOTDATA("Record",MissingElementsPivot!$A$3,"Organization",$A3,$H$1,M$2)*M$2),0,GETPIVOTDATA("Record",MissingElementsPivot!$A$3,"Organization",$A3,$H$1,M$2)*M$2)</f>
        <v>0</v>
      </c>
      <c r="N3" s="93">
        <f>IF(ISERR(GETPIVOTDATA("Record",MissingElementsPivot!$A$3,"Organization",$A3,$H$1,N$2)*N$2),0,GETPIVOTDATA("Record",MissingElementsPivot!$A$3,"Organization",$A3,$H$1,N$2)*N$2)</f>
        <v>0</v>
      </c>
      <c r="O3" s="93">
        <f>IF(ISERR(GETPIVOTDATA("Record",MissingElementsPivot!$A$3,"Organization",$A3,$H$1,O$2)*O$2),0,GETPIVOTDATA("Record",MissingElementsPivot!$A$3,"Organization",$A3,$H$1,O$2)*O$2)</f>
        <v>0</v>
      </c>
      <c r="P3" s="93">
        <f>IF(ISERR(GETPIVOTDATA("Record",MissingElementsPivot!$A$3,"Organization",$A3,$H$1,P$2)*P$2),0,GETPIVOTDATA("Record",MissingElementsPivot!$A$3,"Organization",$A3,$H$1,P$2)*P$2)</f>
        <v>0</v>
      </c>
      <c r="Q3" s="93">
        <f>IF(ISERR(GETPIVOTDATA("Record",MissingElementsPivot!$A$3,"Organization",$A3,$H$1,Q$2)*Q$2),0,GETPIVOTDATA("Record",MissingElementsPivot!$A$3,"Organization",$A3,$H$1,Q$2)*Q$2)</f>
        <v>0</v>
      </c>
      <c r="R3" s="93">
        <f>IF(ISERR(GETPIVOTDATA("Record",MissingElementsPivot!$A$3,"Organization",$A3,$H$1,R$2)*R$2),0,GETPIVOTDATA("Record",MissingElementsPivot!$A$3,"Organization",$A3,$H$1,R$2)*R$2)</f>
        <v>0</v>
      </c>
      <c r="S3" s="93">
        <f>IF(ISERR(GETPIVOTDATA("Record",MissingElementsPivot!$A$3,"Organization",$A3,$H$1,S$2)*S$2),0,GETPIVOTDATA("Record",MissingElementsPivot!$A$3,"Organization",$A3,$H$1,S$2)*S$2)</f>
        <v>0</v>
      </c>
      <c r="T3" s="93">
        <f>IF(ISERR(GETPIVOTDATA("Record",MissingElementsPivot!$A$3,"Organization",$A3,$H$1,T$2)*T$2),0,GETPIVOTDATA("Record",MissingElementsPivot!$A$3,"Organization",$A3,$H$1,T$2)*T$2)</f>
        <v>0</v>
      </c>
      <c r="U3" s="93">
        <f>IF(ISERR(GETPIVOTDATA("Record",MissingElementsPivot!$A$3,"Organization",$A3,$H$1,U$2)*U$2),0,GETPIVOTDATA("Record",MissingElementsPivot!$A$3,"Organization",$A3,$H$1,U$2)*U$2)</f>
        <v>0</v>
      </c>
      <c r="V3" s="93">
        <f>IF(ISERR(GETPIVOTDATA("Record",MissingElementsPivot!$A$3,"Organization",$A3,$H$1,V$2)*V$2),0,GETPIVOTDATA("Record",MissingElementsPivot!$A$3,"Organization",$A3,$H$1,V$2)*V$2)</f>
        <v>0</v>
      </c>
      <c r="W3" s="93">
        <f>GETPIVOTDATA("Record",MissingElementsPivot!$A$3,"Organization",A3)</f>
        <v>250</v>
      </c>
      <c r="X3" s="70">
        <f>SUM(B3:V3)/W3</f>
        <v>1.8560000000000001</v>
      </c>
      <c r="Y3" s="70">
        <f>(X3-LTER_Mean)/(SQRT(((VLOOKUP(A3,$A$31:$X$53,24,FALSE)^2)/W3)+LTER_STD_Count))</f>
        <v>0</v>
      </c>
      <c r="AA3" s="88" t="s">
        <v>1322</v>
      </c>
      <c r="AB3" s="88">
        <v>250</v>
      </c>
      <c r="AC3" s="89">
        <v>0</v>
      </c>
      <c r="AD3" s="89">
        <v>0</v>
      </c>
      <c r="AE3" s="89">
        <v>0</v>
      </c>
      <c r="AF3" s="89">
        <v>0</v>
      </c>
      <c r="AG3" s="89">
        <v>0</v>
      </c>
      <c r="AH3" s="89">
        <v>0</v>
      </c>
      <c r="AI3" s="89">
        <v>0</v>
      </c>
    </row>
    <row r="4" spans="1:35" x14ac:dyDescent="0.2">
      <c r="A4" s="63" t="s">
        <v>2523</v>
      </c>
      <c r="B4" s="68">
        <f>IF(ISERR(GETPIVOTDATA("Record",MissingElementsPivot!$A$3,"Organization",$A4,$H$1,B$2)*B$2),0,GETPIVOTDATA("Record",MissingElementsPivot!$A$3,"Organization",$A4,$H$1,B$2)*B$2)</f>
        <v>0</v>
      </c>
      <c r="C4" s="68">
        <f>IF(ISERR(GETPIVOTDATA("Record",MissingElementsPivot!$A$3,"Organization",$A4,$H$1,C$2)*C$2),0,GETPIVOTDATA("Record",MissingElementsPivot!$A$3,"Organization",$A4,$H$1,C$2)*C$2)</f>
        <v>0</v>
      </c>
      <c r="D4" s="68">
        <f>IF(ISERR(GETPIVOTDATA("Record",MissingElementsPivot!$A$3,"Organization",$A4,$H$1,D$2)*D$2),0,GETPIVOTDATA("Record",MissingElementsPivot!$A$3,"Organization",$A4,$H$1,D$2)*D$2)</f>
        <v>0</v>
      </c>
      <c r="E4" s="68">
        <f>IF(ISERR(GETPIVOTDATA("Record",MissingElementsPivot!$A$3,"Organization",$A4,$H$1,E$2)*E$2),0,GETPIVOTDATA("Record",MissingElementsPivot!$A$3,"Organization",$A4,$H$1,E$2)*E$2)</f>
        <v>750</v>
      </c>
      <c r="F4" s="68">
        <f>IF(ISERR(GETPIVOTDATA("Record",MissingElementsPivot!$A$3,"Organization",$A4,$H$1,F$2)*F$2),0,GETPIVOTDATA("Record",MissingElementsPivot!$A$3,"Organization",$A4,$H$1,F$2)*F$2)</f>
        <v>0</v>
      </c>
      <c r="G4" s="68">
        <f>IF(ISERR(GETPIVOTDATA("Record",MissingElementsPivot!$A$3,"Organization",$A4,$H$1,G$2)*G$2),0,GETPIVOTDATA("Record",MissingElementsPivot!$A$3,"Organization",$A4,$H$1,G$2)*G$2)</f>
        <v>0</v>
      </c>
      <c r="H4" s="68">
        <f>IF(ISERR(GETPIVOTDATA("Record",MissingElementsPivot!$A$3,"Organization",$A4,$H$1,H$2)*H$2),0,GETPIVOTDATA("Record",MissingElementsPivot!$A$3,"Organization",$A4,$H$1,H$2)*H$2)</f>
        <v>0</v>
      </c>
      <c r="I4" s="68">
        <f>IF(ISERR(GETPIVOTDATA("Record",MissingElementsPivot!$A$3,"Organization",$A4,$H$1,I$2)*I$2),0,GETPIVOTDATA("Record",MissingElementsPivot!$A$3,"Organization",$A4,$H$1,I$2)*I$2)</f>
        <v>0</v>
      </c>
      <c r="J4" s="68">
        <f>IF(ISERR(GETPIVOTDATA("Record",MissingElementsPivot!$A$3,"Organization",$A4,$H$1,J$2)*J$2),0,GETPIVOTDATA("Record",MissingElementsPivot!$A$3,"Organization",$A4,$H$1,J$2)*J$2)</f>
        <v>0</v>
      </c>
      <c r="K4" s="68">
        <f>IF(ISERR(GETPIVOTDATA("Record",MissingElementsPivot!$A$3,"Organization",$A4,$H$1,K$2)*K$2),0,GETPIVOTDATA("Record",MissingElementsPivot!$A$3,"Organization",$A4,$H$1,K$2)*K$2)</f>
        <v>0</v>
      </c>
      <c r="L4" s="68">
        <f>IF(ISERR(GETPIVOTDATA("Record",MissingElementsPivot!$A$3,"Organization",$A4,$H$1,L$2)*L$2),0,GETPIVOTDATA("Record",MissingElementsPivot!$A$3,"Organization",$A4,$H$1,L$2)*L$2)</f>
        <v>0</v>
      </c>
      <c r="M4" s="68">
        <f>IF(ISERR(GETPIVOTDATA("Record",MissingElementsPivot!$A$3,"Organization",$A4,$H$1,M$2)*M$2),0,GETPIVOTDATA("Record",MissingElementsPivot!$A$3,"Organization",$A4,$H$1,M$2)*M$2)</f>
        <v>0</v>
      </c>
      <c r="N4" s="68">
        <f>IF(ISERR(GETPIVOTDATA("Record",MissingElementsPivot!$A$3,"Organization",$A4,$H$1,N$2)*N$2),0,GETPIVOTDATA("Record",MissingElementsPivot!$A$3,"Organization",$A4,$H$1,N$2)*N$2)</f>
        <v>0</v>
      </c>
      <c r="O4" s="68">
        <f>IF(ISERR(GETPIVOTDATA("Record",MissingElementsPivot!$A$3,"Organization",$A4,$H$1,O$2)*O$2),0,GETPIVOTDATA("Record",MissingElementsPivot!$A$3,"Organization",$A4,$H$1,O$2)*O$2)</f>
        <v>0</v>
      </c>
      <c r="P4" s="68">
        <f>IF(ISERR(GETPIVOTDATA("Record",MissingElementsPivot!$A$3,"Organization",$A4,$H$1,P$2)*P$2),0,GETPIVOTDATA("Record",MissingElementsPivot!$A$3,"Organization",$A4,$H$1,P$2)*P$2)</f>
        <v>0</v>
      </c>
      <c r="Q4" s="68">
        <f>IF(ISERR(GETPIVOTDATA("Record",MissingElementsPivot!$A$3,"Organization",$A4,$H$1,Q$2)*Q$2),0,GETPIVOTDATA("Record",MissingElementsPivot!$A$3,"Organization",$A4,$H$1,Q$2)*Q$2)</f>
        <v>0</v>
      </c>
      <c r="R4" s="68">
        <f>IF(ISERR(GETPIVOTDATA("Record",MissingElementsPivot!$A$3,"Organization",$A4,$H$1,R$2)*R$2),0,GETPIVOTDATA("Record",MissingElementsPivot!$A$3,"Organization",$A4,$H$1,R$2)*R$2)</f>
        <v>0</v>
      </c>
      <c r="S4" s="68">
        <f>IF(ISERR(GETPIVOTDATA("Record",MissingElementsPivot!$A$3,"Organization",$A4,$H$1,S$2)*S$2),0,GETPIVOTDATA("Record",MissingElementsPivot!$A$3,"Organization",$A4,$H$1,S$2)*S$2)</f>
        <v>0</v>
      </c>
      <c r="T4" s="68">
        <f>IF(ISERR(GETPIVOTDATA("Record",MissingElementsPivot!$A$3,"Organization",$A4,$H$1,T$2)*T$2),0,GETPIVOTDATA("Record",MissingElementsPivot!$A$3,"Organization",$A4,$H$1,T$2)*T$2)</f>
        <v>0</v>
      </c>
      <c r="U4" s="68">
        <f>IF(ISERR(GETPIVOTDATA("Record",MissingElementsPivot!$A$3,"Organization",$A4,$H$1,U$2)*U$2),0,GETPIVOTDATA("Record",MissingElementsPivot!$A$3,"Organization",$A4,$H$1,U$2)*U$2)</f>
        <v>0</v>
      </c>
      <c r="V4" s="68">
        <f>IF(ISERR(GETPIVOTDATA("Record",MissingElementsPivot!$A$3,"Organization",$A4,$H$1,V$2)*V$2),0,GETPIVOTDATA("Record",MissingElementsPivot!$A$3,"Organization",$A4,$H$1,V$2)*V$2)</f>
        <v>0</v>
      </c>
      <c r="W4" s="68">
        <f>GETPIVOTDATA("Record",MissingElementsPivot!$A$3,"Organization",A4)</f>
        <v>250</v>
      </c>
      <c r="X4" s="77">
        <f t="shared" ref="X4:X25" si="0">SUM(B4:V4)/W4</f>
        <v>3</v>
      </c>
      <c r="Y4" s="77">
        <f t="shared" ref="Y4:Y25" si="1">(X4-LTER_Mean)/SQRT((VLOOKUP(A4,$A$31:$X$53,24,FALSE)^2/W4)+LTER_STD_Count)</f>
        <v>23.94954375710099</v>
      </c>
      <c r="AA4" s="86" t="s">
        <v>2523</v>
      </c>
      <c r="AB4" s="86">
        <v>250</v>
      </c>
      <c r="AC4" s="87">
        <v>55.127417262139069</v>
      </c>
      <c r="AD4" s="87">
        <v>-20.704921721375374</v>
      </c>
      <c r="AE4" s="87">
        <v>120.85856633543533</v>
      </c>
      <c r="AF4" s="87">
        <v>2.2036582220463159</v>
      </c>
      <c r="AG4" s="87">
        <v>28.088719210621669</v>
      </c>
      <c r="AH4" s="87">
        <v>6.2763317546004807</v>
      </c>
      <c r="AI4" s="87">
        <v>6.2763317546004807</v>
      </c>
    </row>
    <row r="5" spans="1:35" x14ac:dyDescent="0.2">
      <c r="A5" s="63" t="s">
        <v>2246</v>
      </c>
      <c r="B5" s="68">
        <f>IF(ISERR(GETPIVOTDATA("Record",MissingElementsPivot!$A$3,"Organization",$A5,$H$1,B$2)*B$2),0,GETPIVOTDATA("Record",MissingElementsPivot!$A$3,"Organization",$A5,$H$1,B$2)*B$2)</f>
        <v>0</v>
      </c>
      <c r="C5" s="68">
        <f>IF(ISERR(GETPIVOTDATA("Record",MissingElementsPivot!$A$3,"Organization",$A5,$H$1,C$2)*C$2),0,GETPIVOTDATA("Record",MissingElementsPivot!$A$3,"Organization",$A5,$H$1,C$2)*C$2)</f>
        <v>0</v>
      </c>
      <c r="D5" s="68">
        <f>IF(ISERR(GETPIVOTDATA("Record",MissingElementsPivot!$A$3,"Organization",$A5,$H$1,D$2)*D$2),0,GETPIVOTDATA("Record",MissingElementsPivot!$A$3,"Organization",$A5,$H$1,D$2)*D$2)</f>
        <v>0</v>
      </c>
      <c r="E5" s="68">
        <f>IF(ISERR(GETPIVOTDATA("Record",MissingElementsPivot!$A$3,"Organization",$A5,$H$1,E$2)*E$2),0,GETPIVOTDATA("Record",MissingElementsPivot!$A$3,"Organization",$A5,$H$1,E$2)*E$2)</f>
        <v>0</v>
      </c>
      <c r="F5" s="68">
        <f>IF(ISERR(GETPIVOTDATA("Record",MissingElementsPivot!$A$3,"Organization",$A5,$H$1,F$2)*F$2),0,GETPIVOTDATA("Record",MissingElementsPivot!$A$3,"Organization",$A5,$H$1,F$2)*F$2)</f>
        <v>300</v>
      </c>
      <c r="G5" s="68">
        <f>IF(ISERR(GETPIVOTDATA("Record",MissingElementsPivot!$A$3,"Organization",$A5,$H$1,G$2)*G$2),0,GETPIVOTDATA("Record",MissingElementsPivot!$A$3,"Organization",$A5,$H$1,G$2)*G$2)</f>
        <v>855</v>
      </c>
      <c r="H5" s="68">
        <f>IF(ISERR(GETPIVOTDATA("Record",MissingElementsPivot!$A$3,"Organization",$A5,$H$1,H$2)*H$2),0,GETPIVOTDATA("Record",MissingElementsPivot!$A$3,"Organization",$A5,$H$1,H$2)*H$2)</f>
        <v>24</v>
      </c>
      <c r="I5" s="68">
        <f>IF(ISERR(GETPIVOTDATA("Record",MissingElementsPivot!$A$3,"Organization",$A5,$H$1,I$2)*I$2),0,GETPIVOTDATA("Record",MissingElementsPivot!$A$3,"Organization",$A5,$H$1,I$2)*I$2)</f>
        <v>0</v>
      </c>
      <c r="J5" s="68">
        <f>IF(ISERR(GETPIVOTDATA("Record",MissingElementsPivot!$A$3,"Organization",$A5,$H$1,J$2)*J$2),0,GETPIVOTDATA("Record",MissingElementsPivot!$A$3,"Organization",$A5,$H$1,J$2)*J$2)</f>
        <v>0</v>
      </c>
      <c r="K5" s="68">
        <f>IF(ISERR(GETPIVOTDATA("Record",MissingElementsPivot!$A$3,"Organization",$A5,$H$1,K$2)*K$2),0,GETPIVOTDATA("Record",MissingElementsPivot!$A$3,"Organization",$A5,$H$1,K$2)*K$2)</f>
        <v>0</v>
      </c>
      <c r="L5" s="68">
        <f>IF(ISERR(GETPIVOTDATA("Record",MissingElementsPivot!$A$3,"Organization",$A5,$H$1,L$2)*L$2),0,GETPIVOTDATA("Record",MissingElementsPivot!$A$3,"Organization",$A5,$H$1,L$2)*L$2)</f>
        <v>0</v>
      </c>
      <c r="M5" s="68">
        <f>IF(ISERR(GETPIVOTDATA("Record",MissingElementsPivot!$A$3,"Organization",$A5,$H$1,M$2)*M$2),0,GETPIVOTDATA("Record",MissingElementsPivot!$A$3,"Organization",$A5,$H$1,M$2)*M$2)</f>
        <v>0</v>
      </c>
      <c r="N5" s="68">
        <f>IF(ISERR(GETPIVOTDATA("Record",MissingElementsPivot!$A$3,"Organization",$A5,$H$1,N$2)*N$2),0,GETPIVOTDATA("Record",MissingElementsPivot!$A$3,"Organization",$A5,$H$1,N$2)*N$2)</f>
        <v>0</v>
      </c>
      <c r="O5" s="68">
        <f>IF(ISERR(GETPIVOTDATA("Record",MissingElementsPivot!$A$3,"Organization",$A5,$H$1,O$2)*O$2),0,GETPIVOTDATA("Record",MissingElementsPivot!$A$3,"Organization",$A5,$H$1,O$2)*O$2)</f>
        <v>0</v>
      </c>
      <c r="P5" s="68">
        <f>IF(ISERR(GETPIVOTDATA("Record",MissingElementsPivot!$A$3,"Organization",$A5,$H$1,P$2)*P$2),0,GETPIVOTDATA("Record",MissingElementsPivot!$A$3,"Organization",$A5,$H$1,P$2)*P$2)</f>
        <v>0</v>
      </c>
      <c r="Q5" s="68">
        <f>IF(ISERR(GETPIVOTDATA("Record",MissingElementsPivot!$A$3,"Organization",$A5,$H$1,Q$2)*Q$2),0,GETPIVOTDATA("Record",MissingElementsPivot!$A$3,"Organization",$A5,$H$1,Q$2)*Q$2)</f>
        <v>0</v>
      </c>
      <c r="R5" s="68">
        <f>IF(ISERR(GETPIVOTDATA("Record",MissingElementsPivot!$A$3,"Organization",$A5,$H$1,R$2)*R$2),0,GETPIVOTDATA("Record",MissingElementsPivot!$A$3,"Organization",$A5,$H$1,R$2)*R$2)</f>
        <v>0</v>
      </c>
      <c r="S5" s="68">
        <f>IF(ISERR(GETPIVOTDATA("Record",MissingElementsPivot!$A$3,"Organization",$A5,$H$1,S$2)*S$2),0,GETPIVOTDATA("Record",MissingElementsPivot!$A$3,"Organization",$A5,$H$1,S$2)*S$2)</f>
        <v>0</v>
      </c>
      <c r="T5" s="68">
        <f>IF(ISERR(GETPIVOTDATA("Record",MissingElementsPivot!$A$3,"Organization",$A5,$H$1,T$2)*T$2),0,GETPIVOTDATA("Record",MissingElementsPivot!$A$3,"Organization",$A5,$H$1,T$2)*T$2)</f>
        <v>0</v>
      </c>
      <c r="U5" s="68">
        <f>IF(ISERR(GETPIVOTDATA("Record",MissingElementsPivot!$A$3,"Organization",$A5,$H$1,U$2)*U$2),0,GETPIVOTDATA("Record",MissingElementsPivot!$A$3,"Organization",$A5,$H$1,U$2)*U$2)</f>
        <v>0</v>
      </c>
      <c r="V5" s="68">
        <f>IF(ISERR(GETPIVOTDATA("Record",MissingElementsPivot!$A$3,"Organization",$A5,$H$1,V$2)*V$2),0,GETPIVOTDATA("Record",MissingElementsPivot!$A$3,"Organization",$A5,$H$1,V$2)*V$2)</f>
        <v>0</v>
      </c>
      <c r="W5" s="68">
        <f>GETPIVOTDATA("Record",MissingElementsPivot!$A$3,"Organization",A5)</f>
        <v>250</v>
      </c>
      <c r="X5" s="77">
        <f t="shared" si="0"/>
        <v>4.7160000000000002</v>
      </c>
      <c r="Y5" s="77">
        <f t="shared" si="1"/>
        <v>57.162947186487216</v>
      </c>
      <c r="AA5" s="86" t="s">
        <v>2246</v>
      </c>
      <c r="AB5" s="86">
        <v>250</v>
      </c>
      <c r="AC5" s="87">
        <v>111.98996549541847</v>
      </c>
      <c r="AD5" s="87">
        <v>7.627746448192628</v>
      </c>
      <c r="AE5" s="87">
        <v>29.828965458342982</v>
      </c>
      <c r="AF5" s="87">
        <v>-1.5803409972143072</v>
      </c>
      <c r="AG5" s="87">
        <v>-10.033953377504687</v>
      </c>
      <c r="AH5" s="87">
        <v>6.3833462580885225</v>
      </c>
      <c r="AI5" s="87">
        <v>6.3833462580885225</v>
      </c>
    </row>
    <row r="6" spans="1:35" x14ac:dyDescent="0.2">
      <c r="A6" s="63" t="s">
        <v>1721</v>
      </c>
      <c r="B6" s="68">
        <f>IF(ISERR(GETPIVOTDATA("Record",MissingElementsPivot!$A$3,"Organization",$A6,$H$1,B$2)*B$2),0,GETPIVOTDATA("Record",MissingElementsPivot!$A$3,"Organization",$A6,$H$1,B$2)*B$2)</f>
        <v>0</v>
      </c>
      <c r="C6" s="68">
        <f>IF(ISERR(GETPIVOTDATA("Record",MissingElementsPivot!$A$3,"Organization",$A6,$H$1,C$2)*C$2),0,GETPIVOTDATA("Record",MissingElementsPivot!$A$3,"Organization",$A6,$H$1,C$2)*C$2)</f>
        <v>0</v>
      </c>
      <c r="D6" s="68">
        <f>IF(ISERR(GETPIVOTDATA("Record",MissingElementsPivot!$A$3,"Organization",$A6,$H$1,D$2)*D$2),0,GETPIVOTDATA("Record",MissingElementsPivot!$A$3,"Organization",$A6,$H$1,D$2)*D$2)</f>
        <v>0</v>
      </c>
      <c r="E6" s="68">
        <f>IF(ISERR(GETPIVOTDATA("Record",MissingElementsPivot!$A$3,"Organization",$A6,$H$1,E$2)*E$2),0,GETPIVOTDATA("Record",MissingElementsPivot!$A$3,"Organization",$A6,$H$1,E$2)*E$2)</f>
        <v>669</v>
      </c>
      <c r="F6" s="68">
        <f>IF(ISERR(GETPIVOTDATA("Record",MissingElementsPivot!$A$3,"Organization",$A6,$H$1,F$2)*F$2),0,GETPIVOTDATA("Record",MissingElementsPivot!$A$3,"Organization",$A6,$H$1,F$2)*F$2)</f>
        <v>96</v>
      </c>
      <c r="G6" s="68">
        <f>IF(ISERR(GETPIVOTDATA("Record",MissingElementsPivot!$A$3,"Organization",$A6,$H$1,G$2)*G$2),0,GETPIVOTDATA("Record",MissingElementsPivot!$A$3,"Organization",$A6,$H$1,G$2)*G$2)</f>
        <v>5</v>
      </c>
      <c r="H6" s="68">
        <f>IF(ISERR(GETPIVOTDATA("Record",MissingElementsPivot!$A$3,"Organization",$A6,$H$1,H$2)*H$2),0,GETPIVOTDATA("Record",MissingElementsPivot!$A$3,"Organization",$A6,$H$1,H$2)*H$2)</f>
        <v>0</v>
      </c>
      <c r="I6" s="68">
        <f>IF(ISERR(GETPIVOTDATA("Record",MissingElementsPivot!$A$3,"Organization",$A6,$H$1,I$2)*I$2),0,GETPIVOTDATA("Record",MissingElementsPivot!$A$3,"Organization",$A6,$H$1,I$2)*I$2)</f>
        <v>0</v>
      </c>
      <c r="J6" s="68">
        <f>IF(ISERR(GETPIVOTDATA("Record",MissingElementsPivot!$A$3,"Organization",$A6,$H$1,J$2)*J$2),0,GETPIVOTDATA("Record",MissingElementsPivot!$A$3,"Organization",$A6,$H$1,J$2)*J$2)</f>
        <v>0</v>
      </c>
      <c r="K6" s="68">
        <f>IF(ISERR(GETPIVOTDATA("Record",MissingElementsPivot!$A$3,"Organization",$A6,$H$1,K$2)*K$2),0,GETPIVOTDATA("Record",MissingElementsPivot!$A$3,"Organization",$A6,$H$1,K$2)*K$2)</f>
        <v>0</v>
      </c>
      <c r="L6" s="68">
        <f>IF(ISERR(GETPIVOTDATA("Record",MissingElementsPivot!$A$3,"Organization",$A6,$H$1,L$2)*L$2),0,GETPIVOTDATA("Record",MissingElementsPivot!$A$3,"Organization",$A6,$H$1,L$2)*L$2)</f>
        <v>0</v>
      </c>
      <c r="M6" s="68">
        <f>IF(ISERR(GETPIVOTDATA("Record",MissingElementsPivot!$A$3,"Organization",$A6,$H$1,M$2)*M$2),0,GETPIVOTDATA("Record",MissingElementsPivot!$A$3,"Organization",$A6,$H$1,M$2)*M$2)</f>
        <v>0</v>
      </c>
      <c r="N6" s="68">
        <f>IF(ISERR(GETPIVOTDATA("Record",MissingElementsPivot!$A$3,"Organization",$A6,$H$1,N$2)*N$2),0,GETPIVOTDATA("Record",MissingElementsPivot!$A$3,"Organization",$A6,$H$1,N$2)*N$2)</f>
        <v>0</v>
      </c>
      <c r="O6" s="68">
        <f>IF(ISERR(GETPIVOTDATA("Record",MissingElementsPivot!$A$3,"Organization",$A6,$H$1,O$2)*O$2),0,GETPIVOTDATA("Record",MissingElementsPivot!$A$3,"Organization",$A6,$H$1,O$2)*O$2)</f>
        <v>0</v>
      </c>
      <c r="P6" s="68">
        <f>IF(ISERR(GETPIVOTDATA("Record",MissingElementsPivot!$A$3,"Organization",$A6,$H$1,P$2)*P$2),0,GETPIVOTDATA("Record",MissingElementsPivot!$A$3,"Organization",$A6,$H$1,P$2)*P$2)</f>
        <v>0</v>
      </c>
      <c r="Q6" s="68">
        <f>IF(ISERR(GETPIVOTDATA("Record",MissingElementsPivot!$A$3,"Organization",$A6,$H$1,Q$2)*Q$2),0,GETPIVOTDATA("Record",MissingElementsPivot!$A$3,"Organization",$A6,$H$1,Q$2)*Q$2)</f>
        <v>0</v>
      </c>
      <c r="R6" s="68">
        <f>IF(ISERR(GETPIVOTDATA("Record",MissingElementsPivot!$A$3,"Organization",$A6,$H$1,R$2)*R$2),0,GETPIVOTDATA("Record",MissingElementsPivot!$A$3,"Organization",$A6,$H$1,R$2)*R$2)</f>
        <v>0</v>
      </c>
      <c r="S6" s="68">
        <f>IF(ISERR(GETPIVOTDATA("Record",MissingElementsPivot!$A$3,"Organization",$A6,$H$1,S$2)*S$2),0,GETPIVOTDATA("Record",MissingElementsPivot!$A$3,"Organization",$A6,$H$1,S$2)*S$2)</f>
        <v>0</v>
      </c>
      <c r="T6" s="68">
        <f>IF(ISERR(GETPIVOTDATA("Record",MissingElementsPivot!$A$3,"Organization",$A6,$H$1,T$2)*T$2),0,GETPIVOTDATA("Record",MissingElementsPivot!$A$3,"Organization",$A6,$H$1,T$2)*T$2)</f>
        <v>0</v>
      </c>
      <c r="U6" s="68">
        <f>IF(ISERR(GETPIVOTDATA("Record",MissingElementsPivot!$A$3,"Organization",$A6,$H$1,U$2)*U$2),0,GETPIVOTDATA("Record",MissingElementsPivot!$A$3,"Organization",$A6,$H$1,U$2)*U$2)</f>
        <v>0</v>
      </c>
      <c r="V6" s="68">
        <f>IF(ISERR(GETPIVOTDATA("Record",MissingElementsPivot!$A$3,"Organization",$A6,$H$1,V$2)*V$2),0,GETPIVOTDATA("Record",MissingElementsPivot!$A$3,"Organization",$A6,$H$1,V$2)*V$2)</f>
        <v>0</v>
      </c>
      <c r="W6" s="68">
        <f>GETPIVOTDATA("Record",MissingElementsPivot!$A$3,"Organization",A6)</f>
        <v>248</v>
      </c>
      <c r="X6" s="77">
        <f t="shared" si="0"/>
        <v>3.1048387096774195</v>
      </c>
      <c r="Y6" s="77">
        <f t="shared" si="1"/>
        <v>25.907653703188998</v>
      </c>
      <c r="AA6" s="86" t="s">
        <v>1721</v>
      </c>
      <c r="AB6" s="86">
        <v>248</v>
      </c>
      <c r="AC6" s="87">
        <v>57.450720538789675</v>
      </c>
      <c r="AD6" s="87">
        <v>24.700608369360101</v>
      </c>
      <c r="AE6" s="87">
        <v>40.713628447215612</v>
      </c>
      <c r="AF6" s="87">
        <v>-12.745962997294862</v>
      </c>
      <c r="AG6" s="87">
        <v>-13.960261643602378</v>
      </c>
      <c r="AH6" s="87">
        <v>2.3186410363609609</v>
      </c>
      <c r="AI6" s="87">
        <v>2.3186410363609609</v>
      </c>
    </row>
    <row r="7" spans="1:35" x14ac:dyDescent="0.2">
      <c r="A7" s="63" t="s">
        <v>1973</v>
      </c>
      <c r="B7" s="68">
        <f>IF(ISERR(GETPIVOTDATA("Record",MissingElementsPivot!$A$3,"Organization",$A7,$H$1,B$2)*B$2),0,GETPIVOTDATA("Record",MissingElementsPivot!$A$3,"Organization",$A7,$H$1,B$2)*B$2)</f>
        <v>0</v>
      </c>
      <c r="C7" s="68">
        <f>IF(ISERR(GETPIVOTDATA("Record",MissingElementsPivot!$A$3,"Organization",$A7,$H$1,C$2)*C$2),0,GETPIVOTDATA("Record",MissingElementsPivot!$A$3,"Organization",$A7,$H$1,C$2)*C$2)</f>
        <v>0</v>
      </c>
      <c r="D7" s="68">
        <f>IF(ISERR(GETPIVOTDATA("Record",MissingElementsPivot!$A$3,"Organization",$A7,$H$1,D$2)*D$2),0,GETPIVOTDATA("Record",MissingElementsPivot!$A$3,"Organization",$A7,$H$1,D$2)*D$2)</f>
        <v>8</v>
      </c>
      <c r="E7" s="68">
        <f>IF(ISERR(GETPIVOTDATA("Record",MissingElementsPivot!$A$3,"Organization",$A7,$H$1,E$2)*E$2),0,GETPIVOTDATA("Record",MissingElementsPivot!$A$3,"Organization",$A7,$H$1,E$2)*E$2)</f>
        <v>0</v>
      </c>
      <c r="F7" s="68">
        <f>IF(ISERR(GETPIVOTDATA("Record",MissingElementsPivot!$A$3,"Organization",$A7,$H$1,F$2)*F$2),0,GETPIVOTDATA("Record",MissingElementsPivot!$A$3,"Organization",$A7,$H$1,F$2)*F$2)</f>
        <v>284</v>
      </c>
      <c r="G7" s="68">
        <f>IF(ISERR(GETPIVOTDATA("Record",MissingElementsPivot!$A$3,"Organization",$A7,$H$1,G$2)*G$2),0,GETPIVOTDATA("Record",MissingElementsPivot!$A$3,"Organization",$A7,$H$1,G$2)*G$2)</f>
        <v>690</v>
      </c>
      <c r="H7" s="68">
        <f>IF(ISERR(GETPIVOTDATA("Record",MissingElementsPivot!$A$3,"Organization",$A7,$H$1,H$2)*H$2),0,GETPIVOTDATA("Record",MissingElementsPivot!$A$3,"Organization",$A7,$H$1,H$2)*H$2)</f>
        <v>186</v>
      </c>
      <c r="I7" s="68">
        <f>IF(ISERR(GETPIVOTDATA("Record",MissingElementsPivot!$A$3,"Organization",$A7,$H$1,I$2)*I$2),0,GETPIVOTDATA("Record",MissingElementsPivot!$A$3,"Organization",$A7,$H$1,I$2)*I$2)</f>
        <v>21</v>
      </c>
      <c r="J7" s="68">
        <f>IF(ISERR(GETPIVOTDATA("Record",MissingElementsPivot!$A$3,"Organization",$A7,$H$1,J$2)*J$2),0,GETPIVOTDATA("Record",MissingElementsPivot!$A$3,"Organization",$A7,$H$1,J$2)*J$2)</f>
        <v>0</v>
      </c>
      <c r="K7" s="68">
        <f>IF(ISERR(GETPIVOTDATA("Record",MissingElementsPivot!$A$3,"Organization",$A7,$H$1,K$2)*K$2),0,GETPIVOTDATA("Record",MissingElementsPivot!$A$3,"Organization",$A7,$H$1,K$2)*K$2)</f>
        <v>0</v>
      </c>
      <c r="L7" s="68">
        <f>IF(ISERR(GETPIVOTDATA("Record",MissingElementsPivot!$A$3,"Organization",$A7,$H$1,L$2)*L$2),0,GETPIVOTDATA("Record",MissingElementsPivot!$A$3,"Organization",$A7,$H$1,L$2)*L$2)</f>
        <v>0</v>
      </c>
      <c r="M7" s="68">
        <f>IF(ISERR(GETPIVOTDATA("Record",MissingElementsPivot!$A$3,"Organization",$A7,$H$1,M$2)*M$2),0,GETPIVOTDATA("Record",MissingElementsPivot!$A$3,"Organization",$A7,$H$1,M$2)*M$2)</f>
        <v>0</v>
      </c>
      <c r="N7" s="68">
        <f>IF(ISERR(GETPIVOTDATA("Record",MissingElementsPivot!$A$3,"Organization",$A7,$H$1,N$2)*N$2),0,GETPIVOTDATA("Record",MissingElementsPivot!$A$3,"Organization",$A7,$H$1,N$2)*N$2)</f>
        <v>0</v>
      </c>
      <c r="O7" s="68">
        <f>IF(ISERR(GETPIVOTDATA("Record",MissingElementsPivot!$A$3,"Organization",$A7,$H$1,O$2)*O$2),0,GETPIVOTDATA("Record",MissingElementsPivot!$A$3,"Organization",$A7,$H$1,O$2)*O$2)</f>
        <v>0</v>
      </c>
      <c r="P7" s="68">
        <f>IF(ISERR(GETPIVOTDATA("Record",MissingElementsPivot!$A$3,"Organization",$A7,$H$1,P$2)*P$2),0,GETPIVOTDATA("Record",MissingElementsPivot!$A$3,"Organization",$A7,$H$1,P$2)*P$2)</f>
        <v>0</v>
      </c>
      <c r="Q7" s="68">
        <f>IF(ISERR(GETPIVOTDATA("Record",MissingElementsPivot!$A$3,"Organization",$A7,$H$1,Q$2)*Q$2),0,GETPIVOTDATA("Record",MissingElementsPivot!$A$3,"Organization",$A7,$H$1,Q$2)*Q$2)</f>
        <v>0</v>
      </c>
      <c r="R7" s="68">
        <f>IF(ISERR(GETPIVOTDATA("Record",MissingElementsPivot!$A$3,"Organization",$A7,$H$1,R$2)*R$2),0,GETPIVOTDATA("Record",MissingElementsPivot!$A$3,"Organization",$A7,$H$1,R$2)*R$2)</f>
        <v>0</v>
      </c>
      <c r="S7" s="68">
        <f>IF(ISERR(GETPIVOTDATA("Record",MissingElementsPivot!$A$3,"Organization",$A7,$H$1,S$2)*S$2),0,GETPIVOTDATA("Record",MissingElementsPivot!$A$3,"Organization",$A7,$H$1,S$2)*S$2)</f>
        <v>0</v>
      </c>
      <c r="T7" s="68">
        <f>IF(ISERR(GETPIVOTDATA("Record",MissingElementsPivot!$A$3,"Organization",$A7,$H$1,T$2)*T$2),0,GETPIVOTDATA("Record",MissingElementsPivot!$A$3,"Organization",$A7,$H$1,T$2)*T$2)</f>
        <v>0</v>
      </c>
      <c r="U7" s="68">
        <f>IF(ISERR(GETPIVOTDATA("Record",MissingElementsPivot!$A$3,"Organization",$A7,$H$1,U$2)*U$2),0,GETPIVOTDATA("Record",MissingElementsPivot!$A$3,"Organization",$A7,$H$1,U$2)*U$2)</f>
        <v>0</v>
      </c>
      <c r="V7" s="68">
        <f>IF(ISERR(GETPIVOTDATA("Record",MissingElementsPivot!$A$3,"Organization",$A7,$H$1,V$2)*V$2),0,GETPIVOTDATA("Record",MissingElementsPivot!$A$3,"Organization",$A7,$H$1,V$2)*V$2)</f>
        <v>0</v>
      </c>
      <c r="W7" s="68">
        <f>GETPIVOTDATA("Record",MissingElementsPivot!$A$3,"Organization",A7)</f>
        <v>247</v>
      </c>
      <c r="X7" s="77">
        <f t="shared" si="0"/>
        <v>4.8137651821862351</v>
      </c>
      <c r="Y7" s="77">
        <f t="shared" si="1"/>
        <v>49.2337251041955</v>
      </c>
      <c r="AA7" s="86" t="s">
        <v>1973</v>
      </c>
      <c r="AB7" s="86">
        <v>247</v>
      </c>
      <c r="AC7" s="87">
        <v>70.541587422221994</v>
      </c>
      <c r="AD7" s="87">
        <v>17.362219791096649</v>
      </c>
      <c r="AE7" s="87">
        <v>-4.8146585449848569</v>
      </c>
      <c r="AF7" s="87">
        <v>13.031781706032975</v>
      </c>
      <c r="AG7" s="87">
        <v>-0.88801524229560136</v>
      </c>
      <c r="AH7" s="87">
        <v>8.225013440362293</v>
      </c>
      <c r="AI7" s="87">
        <v>8.225013440362293</v>
      </c>
    </row>
    <row r="8" spans="1:35" x14ac:dyDescent="0.2">
      <c r="A8" s="63" t="s">
        <v>775</v>
      </c>
      <c r="B8" s="68">
        <f>IF(ISERR(GETPIVOTDATA("Record",MissingElementsPivot!$A$3,"Organization",$A8,$H$1,B$2)*B$2),0,GETPIVOTDATA("Record",MissingElementsPivot!$A$3,"Organization",$A8,$H$1,B$2)*B$2)</f>
        <v>0</v>
      </c>
      <c r="C8" s="68">
        <f>IF(ISERR(GETPIVOTDATA("Record",MissingElementsPivot!$A$3,"Organization",$A8,$H$1,C$2)*C$2),0,GETPIVOTDATA("Record",MissingElementsPivot!$A$3,"Organization",$A8,$H$1,C$2)*C$2)</f>
        <v>0</v>
      </c>
      <c r="D8" s="68">
        <f>IF(ISERR(GETPIVOTDATA("Record",MissingElementsPivot!$A$3,"Organization",$A8,$H$1,D$2)*D$2),0,GETPIVOTDATA("Record",MissingElementsPivot!$A$3,"Organization",$A8,$H$1,D$2)*D$2)</f>
        <v>0</v>
      </c>
      <c r="E8" s="68">
        <f>IF(ISERR(GETPIVOTDATA("Record",MissingElementsPivot!$A$3,"Organization",$A8,$H$1,E$2)*E$2),0,GETPIVOTDATA("Record",MissingElementsPivot!$A$3,"Organization",$A8,$H$1,E$2)*E$2)</f>
        <v>0</v>
      </c>
      <c r="F8" s="68">
        <f>IF(ISERR(GETPIVOTDATA("Record",MissingElementsPivot!$A$3,"Organization",$A8,$H$1,F$2)*F$2),0,GETPIVOTDATA("Record",MissingElementsPivot!$A$3,"Organization",$A8,$H$1,F$2)*F$2)</f>
        <v>0</v>
      </c>
      <c r="G8" s="68">
        <f>IF(ISERR(GETPIVOTDATA("Record",MissingElementsPivot!$A$3,"Organization",$A8,$H$1,G$2)*G$2),0,GETPIVOTDATA("Record",MissingElementsPivot!$A$3,"Organization",$A8,$H$1,G$2)*G$2)</f>
        <v>0</v>
      </c>
      <c r="H8" s="68">
        <f>IF(ISERR(GETPIVOTDATA("Record",MissingElementsPivot!$A$3,"Organization",$A8,$H$1,H$2)*H$2),0,GETPIVOTDATA("Record",MissingElementsPivot!$A$3,"Organization",$A8,$H$1,H$2)*H$2)</f>
        <v>1032</v>
      </c>
      <c r="I8" s="68">
        <f>IF(ISERR(GETPIVOTDATA("Record",MissingElementsPivot!$A$3,"Organization",$A8,$H$1,I$2)*I$2),0,GETPIVOTDATA("Record",MissingElementsPivot!$A$3,"Organization",$A8,$H$1,I$2)*I$2)</f>
        <v>0</v>
      </c>
      <c r="J8" s="68">
        <f>IF(ISERR(GETPIVOTDATA("Record",MissingElementsPivot!$A$3,"Organization",$A8,$H$1,J$2)*J$2),0,GETPIVOTDATA("Record",MissingElementsPivot!$A$3,"Organization",$A8,$H$1,J$2)*J$2)</f>
        <v>0</v>
      </c>
      <c r="K8" s="68">
        <f>IF(ISERR(GETPIVOTDATA("Record",MissingElementsPivot!$A$3,"Organization",$A8,$H$1,K$2)*K$2),0,GETPIVOTDATA("Record",MissingElementsPivot!$A$3,"Organization",$A8,$H$1,K$2)*K$2)</f>
        <v>0</v>
      </c>
      <c r="L8" s="68">
        <f>IF(ISERR(GETPIVOTDATA("Record",MissingElementsPivot!$A$3,"Organization",$A8,$H$1,L$2)*L$2),0,GETPIVOTDATA("Record",MissingElementsPivot!$A$3,"Organization",$A8,$H$1,L$2)*L$2)</f>
        <v>0</v>
      </c>
      <c r="M8" s="68">
        <f>IF(ISERR(GETPIVOTDATA("Record",MissingElementsPivot!$A$3,"Organization",$A8,$H$1,M$2)*M$2),0,GETPIVOTDATA("Record",MissingElementsPivot!$A$3,"Organization",$A8,$H$1,M$2)*M$2)</f>
        <v>0</v>
      </c>
      <c r="N8" s="68">
        <f>IF(ISERR(GETPIVOTDATA("Record",MissingElementsPivot!$A$3,"Organization",$A8,$H$1,N$2)*N$2),0,GETPIVOTDATA("Record",MissingElementsPivot!$A$3,"Organization",$A8,$H$1,N$2)*N$2)</f>
        <v>0</v>
      </c>
      <c r="O8" s="68">
        <f>IF(ISERR(GETPIVOTDATA("Record",MissingElementsPivot!$A$3,"Organization",$A8,$H$1,O$2)*O$2),0,GETPIVOTDATA("Record",MissingElementsPivot!$A$3,"Organization",$A8,$H$1,O$2)*O$2)</f>
        <v>0</v>
      </c>
      <c r="P8" s="68">
        <f>IF(ISERR(GETPIVOTDATA("Record",MissingElementsPivot!$A$3,"Organization",$A8,$H$1,P$2)*P$2),0,GETPIVOTDATA("Record",MissingElementsPivot!$A$3,"Organization",$A8,$H$1,P$2)*P$2)</f>
        <v>0</v>
      </c>
      <c r="Q8" s="68">
        <f>IF(ISERR(GETPIVOTDATA("Record",MissingElementsPivot!$A$3,"Organization",$A8,$H$1,Q$2)*Q$2),0,GETPIVOTDATA("Record",MissingElementsPivot!$A$3,"Organization",$A8,$H$1,Q$2)*Q$2)</f>
        <v>0</v>
      </c>
      <c r="R8" s="68">
        <f>IF(ISERR(GETPIVOTDATA("Record",MissingElementsPivot!$A$3,"Organization",$A8,$H$1,R$2)*R$2),0,GETPIVOTDATA("Record",MissingElementsPivot!$A$3,"Organization",$A8,$H$1,R$2)*R$2)</f>
        <v>0</v>
      </c>
      <c r="S8" s="68">
        <f>IF(ISERR(GETPIVOTDATA("Record",MissingElementsPivot!$A$3,"Organization",$A8,$H$1,S$2)*S$2),0,GETPIVOTDATA("Record",MissingElementsPivot!$A$3,"Organization",$A8,$H$1,S$2)*S$2)</f>
        <v>0</v>
      </c>
      <c r="T8" s="68">
        <f>IF(ISERR(GETPIVOTDATA("Record",MissingElementsPivot!$A$3,"Organization",$A8,$H$1,T$2)*T$2),0,GETPIVOTDATA("Record",MissingElementsPivot!$A$3,"Organization",$A8,$H$1,T$2)*T$2)</f>
        <v>0</v>
      </c>
      <c r="U8" s="68">
        <f>IF(ISERR(GETPIVOTDATA("Record",MissingElementsPivot!$A$3,"Organization",$A8,$H$1,U$2)*U$2),0,GETPIVOTDATA("Record",MissingElementsPivot!$A$3,"Organization",$A8,$H$1,U$2)*U$2)</f>
        <v>0</v>
      </c>
      <c r="V8" s="68">
        <f>IF(ISERR(GETPIVOTDATA("Record",MissingElementsPivot!$A$3,"Organization",$A8,$H$1,V$2)*V$2),0,GETPIVOTDATA("Record",MissingElementsPivot!$A$3,"Organization",$A8,$H$1,V$2)*V$2)</f>
        <v>0</v>
      </c>
      <c r="W8" s="68">
        <f>GETPIVOTDATA("Record",MissingElementsPivot!$A$3,"Organization",A8)</f>
        <v>172</v>
      </c>
      <c r="X8" s="77">
        <f t="shared" si="0"/>
        <v>6</v>
      </c>
      <c r="Y8" s="77">
        <f t="shared" si="1"/>
        <v>86.754291371876334</v>
      </c>
      <c r="AA8" s="86" t="s">
        <v>775</v>
      </c>
      <c r="AB8" s="86">
        <v>172</v>
      </c>
      <c r="AC8" s="87">
        <v>199.69232266984642</v>
      </c>
      <c r="AD8" s="87">
        <v>24.700608369360101</v>
      </c>
      <c r="AE8" s="87">
        <v>120.85856633543533</v>
      </c>
      <c r="AF8" s="87">
        <v>46.87240596622842</v>
      </c>
      <c r="AG8" s="87">
        <v>28.088719210621669</v>
      </c>
      <c r="AH8" s="87">
        <v>20.862760135146093</v>
      </c>
      <c r="AI8" s="87">
        <v>20.862760135146093</v>
      </c>
    </row>
    <row r="9" spans="1:35" x14ac:dyDescent="0.2">
      <c r="A9" s="63" t="s">
        <v>949</v>
      </c>
      <c r="B9" s="68">
        <f>IF(ISERR(GETPIVOTDATA("Record",MissingElementsPivot!$A$3,"Organization",$A9,$H$1,B$2)*B$2),0,GETPIVOTDATA("Record",MissingElementsPivot!$A$3,"Organization",$A9,$H$1,B$2)*B$2)</f>
        <v>0</v>
      </c>
      <c r="C9" s="68">
        <f>IF(ISERR(GETPIVOTDATA("Record",MissingElementsPivot!$A$3,"Organization",$A9,$H$1,C$2)*C$2),0,GETPIVOTDATA("Record",MissingElementsPivot!$A$3,"Organization",$A9,$H$1,C$2)*C$2)</f>
        <v>19</v>
      </c>
      <c r="D9" s="68">
        <f>IF(ISERR(GETPIVOTDATA("Record",MissingElementsPivot!$A$3,"Organization",$A9,$H$1,D$2)*D$2),0,GETPIVOTDATA("Record",MissingElementsPivot!$A$3,"Organization",$A9,$H$1,D$2)*D$2)</f>
        <v>64</v>
      </c>
      <c r="E9" s="68">
        <f>IF(ISERR(GETPIVOTDATA("Record",MissingElementsPivot!$A$3,"Organization",$A9,$H$1,E$2)*E$2),0,GETPIVOTDATA("Record",MissingElementsPivot!$A$3,"Organization",$A9,$H$1,E$2)*E$2)</f>
        <v>123</v>
      </c>
      <c r="F9" s="68">
        <f>IF(ISERR(GETPIVOTDATA("Record",MissingElementsPivot!$A$3,"Organization",$A9,$H$1,F$2)*F$2),0,GETPIVOTDATA("Record",MissingElementsPivot!$A$3,"Organization",$A9,$H$1,F$2)*F$2)</f>
        <v>156</v>
      </c>
      <c r="G9" s="68">
        <f>IF(ISERR(GETPIVOTDATA("Record",MissingElementsPivot!$A$3,"Organization",$A9,$H$1,G$2)*G$2),0,GETPIVOTDATA("Record",MissingElementsPivot!$A$3,"Organization",$A9,$H$1,G$2)*G$2)</f>
        <v>110</v>
      </c>
      <c r="H9" s="68">
        <f>IF(ISERR(GETPIVOTDATA("Record",MissingElementsPivot!$A$3,"Organization",$A9,$H$1,H$2)*H$2),0,GETPIVOTDATA("Record",MissingElementsPivot!$A$3,"Organization",$A9,$H$1,H$2)*H$2)</f>
        <v>78</v>
      </c>
      <c r="I9" s="68">
        <f>IF(ISERR(GETPIVOTDATA("Record",MissingElementsPivot!$A$3,"Organization",$A9,$H$1,I$2)*I$2),0,GETPIVOTDATA("Record",MissingElementsPivot!$A$3,"Organization",$A9,$H$1,I$2)*I$2)</f>
        <v>7</v>
      </c>
      <c r="J9" s="68">
        <f>IF(ISERR(GETPIVOTDATA("Record",MissingElementsPivot!$A$3,"Organization",$A9,$H$1,J$2)*J$2),0,GETPIVOTDATA("Record",MissingElementsPivot!$A$3,"Organization",$A9,$H$1,J$2)*J$2)</f>
        <v>0</v>
      </c>
      <c r="K9" s="68">
        <f>IF(ISERR(GETPIVOTDATA("Record",MissingElementsPivot!$A$3,"Organization",$A9,$H$1,K$2)*K$2),0,GETPIVOTDATA("Record",MissingElementsPivot!$A$3,"Organization",$A9,$H$1,K$2)*K$2)</f>
        <v>0</v>
      </c>
      <c r="L9" s="68">
        <f>IF(ISERR(GETPIVOTDATA("Record",MissingElementsPivot!$A$3,"Organization",$A9,$H$1,L$2)*L$2),0,GETPIVOTDATA("Record",MissingElementsPivot!$A$3,"Organization",$A9,$H$1,L$2)*L$2)</f>
        <v>0</v>
      </c>
      <c r="M9" s="68">
        <f>IF(ISERR(GETPIVOTDATA("Record",MissingElementsPivot!$A$3,"Organization",$A9,$H$1,M$2)*M$2),0,GETPIVOTDATA("Record",MissingElementsPivot!$A$3,"Organization",$A9,$H$1,M$2)*M$2)</f>
        <v>0</v>
      </c>
      <c r="N9" s="68">
        <f>IF(ISERR(GETPIVOTDATA("Record",MissingElementsPivot!$A$3,"Organization",$A9,$H$1,N$2)*N$2),0,GETPIVOTDATA("Record",MissingElementsPivot!$A$3,"Organization",$A9,$H$1,N$2)*N$2)</f>
        <v>0</v>
      </c>
      <c r="O9" s="68">
        <f>IF(ISERR(GETPIVOTDATA("Record",MissingElementsPivot!$A$3,"Organization",$A9,$H$1,O$2)*O$2),0,GETPIVOTDATA("Record",MissingElementsPivot!$A$3,"Organization",$A9,$H$1,O$2)*O$2)</f>
        <v>0</v>
      </c>
      <c r="P9" s="68">
        <f>IF(ISERR(GETPIVOTDATA("Record",MissingElementsPivot!$A$3,"Organization",$A9,$H$1,P$2)*P$2),0,GETPIVOTDATA("Record",MissingElementsPivot!$A$3,"Organization",$A9,$H$1,P$2)*P$2)</f>
        <v>0</v>
      </c>
      <c r="Q9" s="68">
        <f>IF(ISERR(GETPIVOTDATA("Record",MissingElementsPivot!$A$3,"Organization",$A9,$H$1,Q$2)*Q$2),0,GETPIVOTDATA("Record",MissingElementsPivot!$A$3,"Organization",$A9,$H$1,Q$2)*Q$2)</f>
        <v>0</v>
      </c>
      <c r="R9" s="68">
        <f>IF(ISERR(GETPIVOTDATA("Record",MissingElementsPivot!$A$3,"Organization",$A9,$H$1,R$2)*R$2),0,GETPIVOTDATA("Record",MissingElementsPivot!$A$3,"Organization",$A9,$H$1,R$2)*R$2)</f>
        <v>0</v>
      </c>
      <c r="S9" s="68">
        <f>IF(ISERR(GETPIVOTDATA("Record",MissingElementsPivot!$A$3,"Organization",$A9,$H$1,S$2)*S$2),0,GETPIVOTDATA("Record",MissingElementsPivot!$A$3,"Organization",$A9,$H$1,S$2)*S$2)</f>
        <v>0</v>
      </c>
      <c r="T9" s="68">
        <f>IF(ISERR(GETPIVOTDATA("Record",MissingElementsPivot!$A$3,"Organization",$A9,$H$1,T$2)*T$2),0,GETPIVOTDATA("Record",MissingElementsPivot!$A$3,"Organization",$A9,$H$1,T$2)*T$2)</f>
        <v>0</v>
      </c>
      <c r="U9" s="68">
        <f>IF(ISERR(GETPIVOTDATA("Record",MissingElementsPivot!$A$3,"Organization",$A9,$H$1,U$2)*U$2),0,GETPIVOTDATA("Record",MissingElementsPivot!$A$3,"Organization",$A9,$H$1,U$2)*U$2)</f>
        <v>0</v>
      </c>
      <c r="V9" s="68">
        <f>IF(ISERR(GETPIVOTDATA("Record",MissingElementsPivot!$A$3,"Organization",$A9,$H$1,V$2)*V$2),0,GETPIVOTDATA("Record",MissingElementsPivot!$A$3,"Organization",$A9,$H$1,V$2)*V$2)</f>
        <v>0</v>
      </c>
      <c r="W9" s="68">
        <f>GETPIVOTDATA("Record",MissingElementsPivot!$A$3,"Organization",A9)</f>
        <v>167</v>
      </c>
      <c r="X9" s="77">
        <f t="shared" si="0"/>
        <v>3.3353293413173652</v>
      </c>
      <c r="Y9" s="77">
        <f t="shared" si="1"/>
        <v>8.7679144542273111</v>
      </c>
      <c r="AA9" s="86" t="s">
        <v>949</v>
      </c>
      <c r="AB9" s="86">
        <v>167</v>
      </c>
      <c r="AC9" s="87">
        <v>9.0676833846436082</v>
      </c>
      <c r="AD9" s="87">
        <v>13.842585247430478</v>
      </c>
      <c r="AE9" s="87">
        <v>40.383977419006762</v>
      </c>
      <c r="AF9" s="87">
        <v>13.229458355965198</v>
      </c>
      <c r="AG9" s="87">
        <v>15.817796795896252</v>
      </c>
      <c r="AH9" s="87">
        <v>6.6435693357594001</v>
      </c>
      <c r="AI9" s="87">
        <v>6.6435693357594001</v>
      </c>
    </row>
    <row r="10" spans="1:35" x14ac:dyDescent="0.2">
      <c r="A10" s="63" t="s">
        <v>1148</v>
      </c>
      <c r="B10" s="94">
        <f>IF(ISERR(GETPIVOTDATA("Record",MissingElementsPivot!$A$3,"Organization",$A10,$H$1,B$2)*B$2),0,GETPIVOTDATA("Record",MissingElementsPivot!$A$3,"Organization",$A10,$H$1,B$2)*B$2)</f>
        <v>0</v>
      </c>
      <c r="C10" s="94">
        <f>IF(ISERR(GETPIVOTDATA("Record",MissingElementsPivot!$A$3,"Organization",$A10,$H$1,C$2)*C$2),0,GETPIVOTDATA("Record",MissingElementsPivot!$A$3,"Organization",$A10,$H$1,C$2)*C$2)</f>
        <v>0</v>
      </c>
      <c r="D10" s="94">
        <f>IF(ISERR(GETPIVOTDATA("Record",MissingElementsPivot!$A$3,"Organization",$A10,$H$1,D$2)*D$2),0,GETPIVOTDATA("Record",MissingElementsPivot!$A$3,"Organization",$A10,$H$1,D$2)*D$2)</f>
        <v>158</v>
      </c>
      <c r="E10" s="94">
        <f>IF(ISERR(GETPIVOTDATA("Record",MissingElementsPivot!$A$3,"Organization",$A10,$H$1,E$2)*E$2),0,GETPIVOTDATA("Record",MissingElementsPivot!$A$3,"Organization",$A10,$H$1,E$2)*E$2)</f>
        <v>228</v>
      </c>
      <c r="F10" s="94">
        <f>IF(ISERR(GETPIVOTDATA("Record",MissingElementsPivot!$A$3,"Organization",$A10,$H$1,F$2)*F$2),0,GETPIVOTDATA("Record",MissingElementsPivot!$A$3,"Organization",$A10,$H$1,F$2)*F$2)</f>
        <v>36</v>
      </c>
      <c r="G10" s="94">
        <f>IF(ISERR(GETPIVOTDATA("Record",MissingElementsPivot!$A$3,"Organization",$A10,$H$1,G$2)*G$2),0,GETPIVOTDATA("Record",MissingElementsPivot!$A$3,"Organization",$A10,$H$1,G$2)*G$2)</f>
        <v>5</v>
      </c>
      <c r="H10" s="94">
        <f>IF(ISERR(GETPIVOTDATA("Record",MissingElementsPivot!$A$3,"Organization",$A10,$H$1,H$2)*H$2),0,GETPIVOTDATA("Record",MissingElementsPivot!$A$3,"Organization",$A10,$H$1,H$2)*H$2)</f>
        <v>0</v>
      </c>
      <c r="I10" s="94">
        <f>IF(ISERR(GETPIVOTDATA("Record",MissingElementsPivot!$A$3,"Organization",$A10,$H$1,I$2)*I$2),0,GETPIVOTDATA("Record",MissingElementsPivot!$A$3,"Organization",$A10,$H$1,I$2)*I$2)</f>
        <v>0</v>
      </c>
      <c r="J10" s="94">
        <f>IF(ISERR(GETPIVOTDATA("Record",MissingElementsPivot!$A$3,"Organization",$A10,$H$1,J$2)*J$2),0,GETPIVOTDATA("Record",MissingElementsPivot!$A$3,"Organization",$A10,$H$1,J$2)*J$2)</f>
        <v>0</v>
      </c>
      <c r="K10" s="94">
        <f>IF(ISERR(GETPIVOTDATA("Record",MissingElementsPivot!$A$3,"Organization",$A10,$H$1,K$2)*K$2),0,GETPIVOTDATA("Record",MissingElementsPivot!$A$3,"Organization",$A10,$H$1,K$2)*K$2)</f>
        <v>0</v>
      </c>
      <c r="L10" s="94">
        <f>IF(ISERR(GETPIVOTDATA("Record",MissingElementsPivot!$A$3,"Organization",$A10,$H$1,L$2)*L$2),0,GETPIVOTDATA("Record",MissingElementsPivot!$A$3,"Organization",$A10,$H$1,L$2)*L$2)</f>
        <v>0</v>
      </c>
      <c r="M10" s="94">
        <f>IF(ISERR(GETPIVOTDATA("Record",MissingElementsPivot!$A$3,"Organization",$A10,$H$1,M$2)*M$2),0,GETPIVOTDATA("Record",MissingElementsPivot!$A$3,"Organization",$A10,$H$1,M$2)*M$2)</f>
        <v>0</v>
      </c>
      <c r="N10" s="94">
        <f>IF(ISERR(GETPIVOTDATA("Record",MissingElementsPivot!$A$3,"Organization",$A10,$H$1,N$2)*N$2),0,GETPIVOTDATA("Record",MissingElementsPivot!$A$3,"Organization",$A10,$H$1,N$2)*N$2)</f>
        <v>0</v>
      </c>
      <c r="O10" s="94">
        <f>IF(ISERR(GETPIVOTDATA("Record",MissingElementsPivot!$A$3,"Organization",$A10,$H$1,O$2)*O$2),0,GETPIVOTDATA("Record",MissingElementsPivot!$A$3,"Organization",$A10,$H$1,O$2)*O$2)</f>
        <v>0</v>
      </c>
      <c r="P10" s="94">
        <f>IF(ISERR(GETPIVOTDATA("Record",MissingElementsPivot!$A$3,"Organization",$A10,$H$1,P$2)*P$2),0,GETPIVOTDATA("Record",MissingElementsPivot!$A$3,"Organization",$A10,$H$1,P$2)*P$2)</f>
        <v>0</v>
      </c>
      <c r="Q10" s="94">
        <f>IF(ISERR(GETPIVOTDATA("Record",MissingElementsPivot!$A$3,"Organization",$A10,$H$1,Q$2)*Q$2),0,GETPIVOTDATA("Record",MissingElementsPivot!$A$3,"Organization",$A10,$H$1,Q$2)*Q$2)</f>
        <v>0</v>
      </c>
      <c r="R10" s="94">
        <f>IF(ISERR(GETPIVOTDATA("Record",MissingElementsPivot!$A$3,"Organization",$A10,$H$1,R$2)*R$2),0,GETPIVOTDATA("Record",MissingElementsPivot!$A$3,"Organization",$A10,$H$1,R$2)*R$2)</f>
        <v>0</v>
      </c>
      <c r="S10" s="94">
        <f>IF(ISERR(GETPIVOTDATA("Record",MissingElementsPivot!$A$3,"Organization",$A10,$H$1,S$2)*S$2),0,GETPIVOTDATA("Record",MissingElementsPivot!$A$3,"Organization",$A10,$H$1,S$2)*S$2)</f>
        <v>0</v>
      </c>
      <c r="T10" s="94">
        <f>IF(ISERR(GETPIVOTDATA("Record",MissingElementsPivot!$A$3,"Organization",$A10,$H$1,T$2)*T$2),0,GETPIVOTDATA("Record",MissingElementsPivot!$A$3,"Organization",$A10,$H$1,T$2)*T$2)</f>
        <v>0</v>
      </c>
      <c r="U10" s="94">
        <f>IF(ISERR(GETPIVOTDATA("Record",MissingElementsPivot!$A$3,"Organization",$A10,$H$1,U$2)*U$2),0,GETPIVOTDATA("Record",MissingElementsPivot!$A$3,"Organization",$A10,$H$1,U$2)*U$2)</f>
        <v>0</v>
      </c>
      <c r="V10" s="94">
        <f>IF(ISERR(GETPIVOTDATA("Record",MissingElementsPivot!$A$3,"Organization",$A10,$H$1,V$2)*V$2),0,GETPIVOTDATA("Record",MissingElementsPivot!$A$3,"Organization",$A10,$H$1,V$2)*V$2)</f>
        <v>0</v>
      </c>
      <c r="W10" s="94">
        <f>GETPIVOTDATA("Record",MissingElementsPivot!$A$3,"Organization",A10)</f>
        <v>165</v>
      </c>
      <c r="X10" s="77">
        <f t="shared" si="0"/>
        <v>2.5878787878787879</v>
      </c>
      <c r="Y10" s="77">
        <f t="shared" si="1"/>
        <v>12.952446274808899</v>
      </c>
      <c r="AA10" s="86" t="s">
        <v>1148</v>
      </c>
      <c r="AB10" s="86">
        <v>165</v>
      </c>
      <c r="AC10" s="87">
        <v>19.980216085419016</v>
      </c>
      <c r="AD10" s="87">
        <v>20.252274472835083</v>
      </c>
      <c r="AE10" s="87">
        <v>40.713628447215612</v>
      </c>
      <c r="AF10" s="87">
        <v>18.599897486991477</v>
      </c>
      <c r="AG10" s="87">
        <v>28.088719210621669</v>
      </c>
      <c r="AH10" s="87">
        <v>8.2273138544343141</v>
      </c>
      <c r="AI10" s="87">
        <v>8.2273138544343141</v>
      </c>
    </row>
    <row r="11" spans="1:35" x14ac:dyDescent="0.2">
      <c r="A11" s="63" t="s">
        <v>1607</v>
      </c>
      <c r="B11" s="68">
        <f>IF(ISERR(GETPIVOTDATA("Record",MissingElementsPivot!$A$3,"Organization",$A11,$H$1,B$2)*B$2),0,GETPIVOTDATA("Record",MissingElementsPivot!$A$3,"Organization",$A11,$H$1,B$2)*B$2)</f>
        <v>0</v>
      </c>
      <c r="C11" s="68">
        <f>IF(ISERR(GETPIVOTDATA("Record",MissingElementsPivot!$A$3,"Organization",$A11,$H$1,C$2)*C$2),0,GETPIVOTDATA("Record",MissingElementsPivot!$A$3,"Organization",$A11,$H$1,C$2)*C$2)</f>
        <v>0</v>
      </c>
      <c r="D11" s="68">
        <f>IF(ISERR(GETPIVOTDATA("Record",MissingElementsPivot!$A$3,"Organization",$A11,$H$1,D$2)*D$2),0,GETPIVOTDATA("Record",MissingElementsPivot!$A$3,"Organization",$A11,$H$1,D$2)*D$2)</f>
        <v>204</v>
      </c>
      <c r="E11" s="68">
        <f>IF(ISERR(GETPIVOTDATA("Record",MissingElementsPivot!$A$3,"Organization",$A11,$H$1,E$2)*E$2),0,GETPIVOTDATA("Record",MissingElementsPivot!$A$3,"Organization",$A11,$H$1,E$2)*E$2)</f>
        <v>0</v>
      </c>
      <c r="F11" s="68">
        <f>IF(ISERR(GETPIVOTDATA("Record",MissingElementsPivot!$A$3,"Organization",$A11,$H$1,F$2)*F$2),0,GETPIVOTDATA("Record",MissingElementsPivot!$A$3,"Organization",$A11,$H$1,F$2)*F$2)</f>
        <v>20</v>
      </c>
      <c r="G11" s="68">
        <f>IF(ISERR(GETPIVOTDATA("Record",MissingElementsPivot!$A$3,"Organization",$A11,$H$1,G$2)*G$2),0,GETPIVOTDATA("Record",MissingElementsPivot!$A$3,"Organization",$A11,$H$1,G$2)*G$2)</f>
        <v>10</v>
      </c>
      <c r="H11" s="68">
        <f>IF(ISERR(GETPIVOTDATA("Record",MissingElementsPivot!$A$3,"Organization",$A11,$H$1,H$2)*H$2),0,GETPIVOTDATA("Record",MissingElementsPivot!$A$3,"Organization",$A11,$H$1,H$2)*H$2)</f>
        <v>0</v>
      </c>
      <c r="I11" s="68">
        <f>IF(ISERR(GETPIVOTDATA("Record",MissingElementsPivot!$A$3,"Organization",$A11,$H$1,I$2)*I$2),0,GETPIVOTDATA("Record",MissingElementsPivot!$A$3,"Organization",$A11,$H$1,I$2)*I$2)</f>
        <v>0</v>
      </c>
      <c r="J11" s="68">
        <f>IF(ISERR(GETPIVOTDATA("Record",MissingElementsPivot!$A$3,"Organization",$A11,$H$1,J$2)*J$2),0,GETPIVOTDATA("Record",MissingElementsPivot!$A$3,"Organization",$A11,$H$1,J$2)*J$2)</f>
        <v>0</v>
      </c>
      <c r="K11" s="68">
        <f>IF(ISERR(GETPIVOTDATA("Record",MissingElementsPivot!$A$3,"Organization",$A11,$H$1,K$2)*K$2),0,GETPIVOTDATA("Record",MissingElementsPivot!$A$3,"Organization",$A11,$H$1,K$2)*K$2)</f>
        <v>0</v>
      </c>
      <c r="L11" s="68">
        <f>IF(ISERR(GETPIVOTDATA("Record",MissingElementsPivot!$A$3,"Organization",$A11,$H$1,L$2)*L$2),0,GETPIVOTDATA("Record",MissingElementsPivot!$A$3,"Organization",$A11,$H$1,L$2)*L$2)</f>
        <v>0</v>
      </c>
      <c r="M11" s="68">
        <f>IF(ISERR(GETPIVOTDATA("Record",MissingElementsPivot!$A$3,"Organization",$A11,$H$1,M$2)*M$2),0,GETPIVOTDATA("Record",MissingElementsPivot!$A$3,"Organization",$A11,$H$1,M$2)*M$2)</f>
        <v>0</v>
      </c>
      <c r="N11" s="68">
        <f>IF(ISERR(GETPIVOTDATA("Record",MissingElementsPivot!$A$3,"Organization",$A11,$H$1,N$2)*N$2),0,GETPIVOTDATA("Record",MissingElementsPivot!$A$3,"Organization",$A11,$H$1,N$2)*N$2)</f>
        <v>0</v>
      </c>
      <c r="O11" s="68">
        <f>IF(ISERR(GETPIVOTDATA("Record",MissingElementsPivot!$A$3,"Organization",$A11,$H$1,O$2)*O$2),0,GETPIVOTDATA("Record",MissingElementsPivot!$A$3,"Organization",$A11,$H$1,O$2)*O$2)</f>
        <v>0</v>
      </c>
      <c r="P11" s="68">
        <f>IF(ISERR(GETPIVOTDATA("Record",MissingElementsPivot!$A$3,"Organization",$A11,$H$1,P$2)*P$2),0,GETPIVOTDATA("Record",MissingElementsPivot!$A$3,"Organization",$A11,$H$1,P$2)*P$2)</f>
        <v>0</v>
      </c>
      <c r="Q11" s="68">
        <f>IF(ISERR(GETPIVOTDATA("Record",MissingElementsPivot!$A$3,"Organization",$A11,$H$1,Q$2)*Q$2),0,GETPIVOTDATA("Record",MissingElementsPivot!$A$3,"Organization",$A11,$H$1,Q$2)*Q$2)</f>
        <v>0</v>
      </c>
      <c r="R11" s="68">
        <f>IF(ISERR(GETPIVOTDATA("Record",MissingElementsPivot!$A$3,"Organization",$A11,$H$1,R$2)*R$2),0,GETPIVOTDATA("Record",MissingElementsPivot!$A$3,"Organization",$A11,$H$1,R$2)*R$2)</f>
        <v>0</v>
      </c>
      <c r="S11" s="68">
        <f>IF(ISERR(GETPIVOTDATA("Record",MissingElementsPivot!$A$3,"Organization",$A11,$H$1,S$2)*S$2),0,GETPIVOTDATA("Record",MissingElementsPivot!$A$3,"Organization",$A11,$H$1,S$2)*S$2)</f>
        <v>0</v>
      </c>
      <c r="T11" s="68">
        <f>IF(ISERR(GETPIVOTDATA("Record",MissingElementsPivot!$A$3,"Organization",$A11,$H$1,T$2)*T$2),0,GETPIVOTDATA("Record",MissingElementsPivot!$A$3,"Organization",$A11,$H$1,T$2)*T$2)</f>
        <v>0</v>
      </c>
      <c r="U11" s="68">
        <f>IF(ISERR(GETPIVOTDATA("Record",MissingElementsPivot!$A$3,"Organization",$A11,$H$1,U$2)*U$2),0,GETPIVOTDATA("Record",MissingElementsPivot!$A$3,"Organization",$A11,$H$1,U$2)*U$2)</f>
        <v>0</v>
      </c>
      <c r="V11" s="68">
        <f>IF(ISERR(GETPIVOTDATA("Record",MissingElementsPivot!$A$3,"Organization",$A11,$H$1,V$2)*V$2),0,GETPIVOTDATA("Record",MissingElementsPivot!$A$3,"Organization",$A11,$H$1,V$2)*V$2)</f>
        <v>0</v>
      </c>
      <c r="W11" s="68">
        <f>GETPIVOTDATA("Record",MissingElementsPivot!$A$3,"Organization",A11)</f>
        <v>109</v>
      </c>
      <c r="X11" s="77">
        <f t="shared" si="0"/>
        <v>2.1467889908256881</v>
      </c>
      <c r="Y11" s="77">
        <f t="shared" si="1"/>
        <v>5.0904836206264941</v>
      </c>
      <c r="AA11" s="86" t="s">
        <v>1607</v>
      </c>
      <c r="AB11" s="86">
        <v>109</v>
      </c>
      <c r="AC11" s="87">
        <v>7.7382845619311054</v>
      </c>
      <c r="AD11" s="87">
        <v>24.733064592845324</v>
      </c>
      <c r="AE11" s="87">
        <v>120.85856633543533</v>
      </c>
      <c r="AF11" s="87">
        <v>-6.3843351608264651</v>
      </c>
      <c r="AG11" s="87">
        <v>-11.848728959150902</v>
      </c>
      <c r="AH11" s="87">
        <v>2.5156188125783219</v>
      </c>
      <c r="AI11" s="87">
        <v>2.5156188125783219</v>
      </c>
    </row>
    <row r="12" spans="1:35" x14ac:dyDescent="0.2">
      <c r="A12" s="63" t="s">
        <v>633</v>
      </c>
      <c r="B12" s="68">
        <f>IF(ISERR(GETPIVOTDATA("Record",MissingElementsPivot!$A$3,"Organization",$A12,$H$1,B$2)*B$2),0,GETPIVOTDATA("Record",MissingElementsPivot!$A$3,"Organization",$A12,$H$1,B$2)*B$2)</f>
        <v>0</v>
      </c>
      <c r="C12" s="68">
        <f>IF(ISERR(GETPIVOTDATA("Record",MissingElementsPivot!$A$3,"Organization",$A12,$H$1,C$2)*C$2),0,GETPIVOTDATA("Record",MissingElementsPivot!$A$3,"Organization",$A12,$H$1,C$2)*C$2)</f>
        <v>0</v>
      </c>
      <c r="D12" s="68">
        <f>IF(ISERR(GETPIVOTDATA("Record",MissingElementsPivot!$A$3,"Organization",$A12,$H$1,D$2)*D$2),0,GETPIVOTDATA("Record",MissingElementsPivot!$A$3,"Organization",$A12,$H$1,D$2)*D$2)</f>
        <v>0</v>
      </c>
      <c r="E12" s="68">
        <f>IF(ISERR(GETPIVOTDATA("Record",MissingElementsPivot!$A$3,"Organization",$A12,$H$1,E$2)*E$2),0,GETPIVOTDATA("Record",MissingElementsPivot!$A$3,"Organization",$A12,$H$1,E$2)*E$2)</f>
        <v>0</v>
      </c>
      <c r="F12" s="68">
        <f>IF(ISERR(GETPIVOTDATA("Record",MissingElementsPivot!$A$3,"Organization",$A12,$H$1,F$2)*F$2),0,GETPIVOTDATA("Record",MissingElementsPivot!$A$3,"Organization",$A12,$H$1,F$2)*F$2)</f>
        <v>372</v>
      </c>
      <c r="G12" s="68">
        <f>IF(ISERR(GETPIVOTDATA("Record",MissingElementsPivot!$A$3,"Organization",$A12,$H$1,G$2)*G$2),0,GETPIVOTDATA("Record",MissingElementsPivot!$A$3,"Organization",$A12,$H$1,G$2)*G$2)</f>
        <v>25</v>
      </c>
      <c r="H12" s="68">
        <f>IF(ISERR(GETPIVOTDATA("Record",MissingElementsPivot!$A$3,"Organization",$A12,$H$1,H$2)*H$2),0,GETPIVOTDATA("Record",MissingElementsPivot!$A$3,"Organization",$A12,$H$1,H$2)*H$2)</f>
        <v>0</v>
      </c>
      <c r="I12" s="68">
        <f>IF(ISERR(GETPIVOTDATA("Record",MissingElementsPivot!$A$3,"Organization",$A12,$H$1,I$2)*I$2),0,GETPIVOTDATA("Record",MissingElementsPivot!$A$3,"Organization",$A12,$H$1,I$2)*I$2)</f>
        <v>0</v>
      </c>
      <c r="J12" s="68">
        <f>IF(ISERR(GETPIVOTDATA("Record",MissingElementsPivot!$A$3,"Organization",$A12,$H$1,J$2)*J$2),0,GETPIVOTDATA("Record",MissingElementsPivot!$A$3,"Organization",$A12,$H$1,J$2)*J$2)</f>
        <v>0</v>
      </c>
      <c r="K12" s="68">
        <f>IF(ISERR(GETPIVOTDATA("Record",MissingElementsPivot!$A$3,"Organization",$A12,$H$1,K$2)*K$2),0,GETPIVOTDATA("Record",MissingElementsPivot!$A$3,"Organization",$A12,$H$1,K$2)*K$2)</f>
        <v>0</v>
      </c>
      <c r="L12" s="68">
        <f>IF(ISERR(GETPIVOTDATA("Record",MissingElementsPivot!$A$3,"Organization",$A12,$H$1,L$2)*L$2),0,GETPIVOTDATA("Record",MissingElementsPivot!$A$3,"Organization",$A12,$H$1,L$2)*L$2)</f>
        <v>0</v>
      </c>
      <c r="M12" s="68">
        <f>IF(ISERR(GETPIVOTDATA("Record",MissingElementsPivot!$A$3,"Organization",$A12,$H$1,M$2)*M$2),0,GETPIVOTDATA("Record",MissingElementsPivot!$A$3,"Organization",$A12,$H$1,M$2)*M$2)</f>
        <v>0</v>
      </c>
      <c r="N12" s="68">
        <f>IF(ISERR(GETPIVOTDATA("Record",MissingElementsPivot!$A$3,"Organization",$A12,$H$1,N$2)*N$2),0,GETPIVOTDATA("Record",MissingElementsPivot!$A$3,"Organization",$A12,$H$1,N$2)*N$2)</f>
        <v>0</v>
      </c>
      <c r="O12" s="68">
        <f>IF(ISERR(GETPIVOTDATA("Record",MissingElementsPivot!$A$3,"Organization",$A12,$H$1,O$2)*O$2),0,GETPIVOTDATA("Record",MissingElementsPivot!$A$3,"Organization",$A12,$H$1,O$2)*O$2)</f>
        <v>0</v>
      </c>
      <c r="P12" s="68">
        <f>IF(ISERR(GETPIVOTDATA("Record",MissingElementsPivot!$A$3,"Organization",$A12,$H$1,P$2)*P$2),0,GETPIVOTDATA("Record",MissingElementsPivot!$A$3,"Organization",$A12,$H$1,P$2)*P$2)</f>
        <v>0</v>
      </c>
      <c r="Q12" s="68">
        <f>IF(ISERR(GETPIVOTDATA("Record",MissingElementsPivot!$A$3,"Organization",$A12,$H$1,Q$2)*Q$2),0,GETPIVOTDATA("Record",MissingElementsPivot!$A$3,"Organization",$A12,$H$1,Q$2)*Q$2)</f>
        <v>0</v>
      </c>
      <c r="R12" s="68">
        <f>IF(ISERR(GETPIVOTDATA("Record",MissingElementsPivot!$A$3,"Organization",$A12,$H$1,R$2)*R$2),0,GETPIVOTDATA("Record",MissingElementsPivot!$A$3,"Organization",$A12,$H$1,R$2)*R$2)</f>
        <v>0</v>
      </c>
      <c r="S12" s="68">
        <f>IF(ISERR(GETPIVOTDATA("Record",MissingElementsPivot!$A$3,"Organization",$A12,$H$1,S$2)*S$2),0,GETPIVOTDATA("Record",MissingElementsPivot!$A$3,"Organization",$A12,$H$1,S$2)*S$2)</f>
        <v>0</v>
      </c>
      <c r="T12" s="68">
        <f>IF(ISERR(GETPIVOTDATA("Record",MissingElementsPivot!$A$3,"Organization",$A12,$H$1,T$2)*T$2),0,GETPIVOTDATA("Record",MissingElementsPivot!$A$3,"Organization",$A12,$H$1,T$2)*T$2)</f>
        <v>0</v>
      </c>
      <c r="U12" s="68">
        <f>IF(ISERR(GETPIVOTDATA("Record",MissingElementsPivot!$A$3,"Organization",$A12,$H$1,U$2)*U$2),0,GETPIVOTDATA("Record",MissingElementsPivot!$A$3,"Organization",$A12,$H$1,U$2)*U$2)</f>
        <v>0</v>
      </c>
      <c r="V12" s="68">
        <f>IF(ISERR(GETPIVOTDATA("Record",MissingElementsPivot!$A$3,"Organization",$A12,$H$1,V$2)*V$2),0,GETPIVOTDATA("Record",MissingElementsPivot!$A$3,"Organization",$A12,$H$1,V$2)*V$2)</f>
        <v>0</v>
      </c>
      <c r="W12" s="68">
        <f>GETPIVOTDATA("Record",MissingElementsPivot!$A$3,"Organization",A12)</f>
        <v>98</v>
      </c>
      <c r="X12" s="77">
        <f t="shared" si="0"/>
        <v>4.0510204081632653</v>
      </c>
      <c r="Y12" s="77">
        <f t="shared" si="1"/>
        <v>45.713566829392803</v>
      </c>
      <c r="AA12" s="86" t="s">
        <v>633</v>
      </c>
      <c r="AB12" s="86">
        <v>98</v>
      </c>
      <c r="AC12" s="87">
        <v>102.95357802164243</v>
      </c>
      <c r="AD12" s="87">
        <v>-2.5754006317203801</v>
      </c>
      <c r="AE12" s="87">
        <v>-19.336975101761023</v>
      </c>
      <c r="AF12" s="87">
        <v>-15.86043142844621</v>
      </c>
      <c r="AG12" s="87">
        <v>-6.1368038587728062</v>
      </c>
      <c r="AH12" s="87">
        <v>0.40486756921246858</v>
      </c>
      <c r="AI12" s="87">
        <v>0.40486756921246858</v>
      </c>
    </row>
    <row r="13" spans="1:35" x14ac:dyDescent="0.2">
      <c r="A13" s="63" t="s">
        <v>545</v>
      </c>
      <c r="B13" s="68">
        <f>IF(ISERR(GETPIVOTDATA("Record",MissingElementsPivot!$A$3,"Organization",$A13,$H$1,B$2)*B$2),0,GETPIVOTDATA("Record",MissingElementsPivot!$A$3,"Organization",$A13,$H$1,B$2)*B$2)</f>
        <v>0</v>
      </c>
      <c r="C13" s="68">
        <f>IF(ISERR(GETPIVOTDATA("Record",MissingElementsPivot!$A$3,"Organization",$A13,$H$1,C$2)*C$2),0,GETPIVOTDATA("Record",MissingElementsPivot!$A$3,"Organization",$A13,$H$1,C$2)*C$2)</f>
        <v>47</v>
      </c>
      <c r="D13" s="68">
        <f>IF(ISERR(GETPIVOTDATA("Record",MissingElementsPivot!$A$3,"Organization",$A13,$H$1,D$2)*D$2),0,GETPIVOTDATA("Record",MissingElementsPivot!$A$3,"Organization",$A13,$H$1,D$2)*D$2)</f>
        <v>12</v>
      </c>
      <c r="E13" s="68">
        <f>IF(ISERR(GETPIVOTDATA("Record",MissingElementsPivot!$A$3,"Organization",$A13,$H$1,E$2)*E$2),0,GETPIVOTDATA("Record",MissingElementsPivot!$A$3,"Organization",$A13,$H$1,E$2)*E$2)</f>
        <v>0</v>
      </c>
      <c r="F13" s="68">
        <f>IF(ISERR(GETPIVOTDATA("Record",MissingElementsPivot!$A$3,"Organization",$A13,$H$1,F$2)*F$2),0,GETPIVOTDATA("Record",MissingElementsPivot!$A$3,"Organization",$A13,$H$1,F$2)*F$2)</f>
        <v>0</v>
      </c>
      <c r="G13" s="68">
        <f>IF(ISERR(GETPIVOTDATA("Record",MissingElementsPivot!$A$3,"Organization",$A13,$H$1,G$2)*G$2),0,GETPIVOTDATA("Record",MissingElementsPivot!$A$3,"Organization",$A13,$H$1,G$2)*G$2)</f>
        <v>0</v>
      </c>
      <c r="H13" s="68">
        <f>IF(ISERR(GETPIVOTDATA("Record",MissingElementsPivot!$A$3,"Organization",$A13,$H$1,H$2)*H$2),0,GETPIVOTDATA("Record",MissingElementsPivot!$A$3,"Organization",$A13,$H$1,H$2)*H$2)</f>
        <v>0</v>
      </c>
      <c r="I13" s="68">
        <f>IF(ISERR(GETPIVOTDATA("Record",MissingElementsPivot!$A$3,"Organization",$A13,$H$1,I$2)*I$2),0,GETPIVOTDATA("Record",MissingElementsPivot!$A$3,"Organization",$A13,$H$1,I$2)*I$2)</f>
        <v>0</v>
      </c>
      <c r="J13" s="68">
        <f>IF(ISERR(GETPIVOTDATA("Record",MissingElementsPivot!$A$3,"Organization",$A13,$H$1,J$2)*J$2),0,GETPIVOTDATA("Record",MissingElementsPivot!$A$3,"Organization",$A13,$H$1,J$2)*J$2)</f>
        <v>0</v>
      </c>
      <c r="K13" s="68">
        <f>IF(ISERR(GETPIVOTDATA("Record",MissingElementsPivot!$A$3,"Organization",$A13,$H$1,K$2)*K$2),0,GETPIVOTDATA("Record",MissingElementsPivot!$A$3,"Organization",$A13,$H$1,K$2)*K$2)</f>
        <v>0</v>
      </c>
      <c r="L13" s="68">
        <f>IF(ISERR(GETPIVOTDATA("Record",MissingElementsPivot!$A$3,"Organization",$A13,$H$1,L$2)*L$2),0,GETPIVOTDATA("Record",MissingElementsPivot!$A$3,"Organization",$A13,$H$1,L$2)*L$2)</f>
        <v>0</v>
      </c>
      <c r="M13" s="68">
        <f>IF(ISERR(GETPIVOTDATA("Record",MissingElementsPivot!$A$3,"Organization",$A13,$H$1,M$2)*M$2),0,GETPIVOTDATA("Record",MissingElementsPivot!$A$3,"Organization",$A13,$H$1,M$2)*M$2)</f>
        <v>0</v>
      </c>
      <c r="N13" s="68">
        <f>IF(ISERR(GETPIVOTDATA("Record",MissingElementsPivot!$A$3,"Organization",$A13,$H$1,N$2)*N$2),0,GETPIVOTDATA("Record",MissingElementsPivot!$A$3,"Organization",$A13,$H$1,N$2)*N$2)</f>
        <v>0</v>
      </c>
      <c r="O13" s="68">
        <f>IF(ISERR(GETPIVOTDATA("Record",MissingElementsPivot!$A$3,"Organization",$A13,$H$1,O$2)*O$2),0,GETPIVOTDATA("Record",MissingElementsPivot!$A$3,"Organization",$A13,$H$1,O$2)*O$2)</f>
        <v>0</v>
      </c>
      <c r="P13" s="68">
        <f>IF(ISERR(GETPIVOTDATA("Record",MissingElementsPivot!$A$3,"Organization",$A13,$H$1,P$2)*P$2),0,GETPIVOTDATA("Record",MissingElementsPivot!$A$3,"Organization",$A13,$H$1,P$2)*P$2)</f>
        <v>0</v>
      </c>
      <c r="Q13" s="68">
        <f>IF(ISERR(GETPIVOTDATA("Record",MissingElementsPivot!$A$3,"Organization",$A13,$H$1,Q$2)*Q$2),0,GETPIVOTDATA("Record",MissingElementsPivot!$A$3,"Organization",$A13,$H$1,Q$2)*Q$2)</f>
        <v>0</v>
      </c>
      <c r="R13" s="68">
        <f>IF(ISERR(GETPIVOTDATA("Record",MissingElementsPivot!$A$3,"Organization",$A13,$H$1,R$2)*R$2),0,GETPIVOTDATA("Record",MissingElementsPivot!$A$3,"Organization",$A13,$H$1,R$2)*R$2)</f>
        <v>0</v>
      </c>
      <c r="S13" s="68">
        <f>IF(ISERR(GETPIVOTDATA("Record",MissingElementsPivot!$A$3,"Organization",$A13,$H$1,S$2)*S$2),0,GETPIVOTDATA("Record",MissingElementsPivot!$A$3,"Organization",$A13,$H$1,S$2)*S$2)</f>
        <v>0</v>
      </c>
      <c r="T13" s="68">
        <f>IF(ISERR(GETPIVOTDATA("Record",MissingElementsPivot!$A$3,"Organization",$A13,$H$1,T$2)*T$2),0,GETPIVOTDATA("Record",MissingElementsPivot!$A$3,"Organization",$A13,$H$1,T$2)*T$2)</f>
        <v>0</v>
      </c>
      <c r="U13" s="68">
        <f>IF(ISERR(GETPIVOTDATA("Record",MissingElementsPivot!$A$3,"Organization",$A13,$H$1,U$2)*U$2),0,GETPIVOTDATA("Record",MissingElementsPivot!$A$3,"Organization",$A13,$H$1,U$2)*U$2)</f>
        <v>0</v>
      </c>
      <c r="V13" s="68">
        <f>IF(ISERR(GETPIVOTDATA("Record",MissingElementsPivot!$A$3,"Organization",$A13,$H$1,V$2)*V$2),0,GETPIVOTDATA("Record",MissingElementsPivot!$A$3,"Organization",$A13,$H$1,V$2)*V$2)</f>
        <v>0</v>
      </c>
      <c r="W13" s="68">
        <f>GETPIVOTDATA("Record",MissingElementsPivot!$A$3,"Organization",A13)</f>
        <v>53</v>
      </c>
      <c r="X13" s="77">
        <f t="shared" si="0"/>
        <v>1.1132075471698113</v>
      </c>
      <c r="Y13" s="77">
        <f t="shared" si="1"/>
        <v>-14.940186280969289</v>
      </c>
      <c r="AA13" s="86" t="s">
        <v>545</v>
      </c>
      <c r="AB13" s="86">
        <v>53</v>
      </c>
      <c r="AC13" s="87">
        <v>-29.811981657447543</v>
      </c>
      <c r="AD13" s="87">
        <v>-1.6386152748514586</v>
      </c>
      <c r="AE13" s="87">
        <v>25.560049693689045</v>
      </c>
      <c r="AF13" s="87">
        <v>18.556616004984033</v>
      </c>
      <c r="AG13" s="87">
        <v>28.088719210621669</v>
      </c>
      <c r="AH13" s="87">
        <v>3.9697934231595355</v>
      </c>
      <c r="AI13" s="87">
        <v>3.9697934231595355</v>
      </c>
    </row>
    <row r="14" spans="1:35" x14ac:dyDescent="0.2">
      <c r="A14" s="63" t="s">
        <v>743</v>
      </c>
      <c r="B14" s="68">
        <f>IF(ISERR(GETPIVOTDATA("Record",MissingElementsPivot!$A$3,"Organization",$A14,$H$1,B$2)*B$2),0,GETPIVOTDATA("Record",MissingElementsPivot!$A$3,"Organization",$A14,$H$1,B$2)*B$2)</f>
        <v>0</v>
      </c>
      <c r="C14" s="68">
        <f>IF(ISERR(GETPIVOTDATA("Record",MissingElementsPivot!$A$3,"Organization",$A14,$H$1,C$2)*C$2),0,GETPIVOTDATA("Record",MissingElementsPivot!$A$3,"Organization",$A14,$H$1,C$2)*C$2)</f>
        <v>0</v>
      </c>
      <c r="D14" s="68">
        <f>IF(ISERR(GETPIVOTDATA("Record",MissingElementsPivot!$A$3,"Organization",$A14,$H$1,D$2)*D$2),0,GETPIVOTDATA("Record",MissingElementsPivot!$A$3,"Organization",$A14,$H$1,D$2)*D$2)</f>
        <v>0</v>
      </c>
      <c r="E14" s="68">
        <f>IF(ISERR(GETPIVOTDATA("Record",MissingElementsPivot!$A$3,"Organization",$A14,$H$1,E$2)*E$2),0,GETPIVOTDATA("Record",MissingElementsPivot!$A$3,"Organization",$A14,$H$1,E$2)*E$2)</f>
        <v>0</v>
      </c>
      <c r="F14" s="68">
        <f>IF(ISERR(GETPIVOTDATA("Record",MissingElementsPivot!$A$3,"Organization",$A14,$H$1,F$2)*F$2),0,GETPIVOTDATA("Record",MissingElementsPivot!$A$3,"Organization",$A14,$H$1,F$2)*F$2)</f>
        <v>0</v>
      </c>
      <c r="G14" s="68">
        <f>IF(ISERR(GETPIVOTDATA("Record",MissingElementsPivot!$A$3,"Organization",$A14,$H$1,G$2)*G$2),0,GETPIVOTDATA("Record",MissingElementsPivot!$A$3,"Organization",$A14,$H$1,G$2)*G$2)</f>
        <v>115</v>
      </c>
      <c r="H14" s="68">
        <f>IF(ISERR(GETPIVOTDATA("Record",MissingElementsPivot!$A$3,"Organization",$A14,$H$1,H$2)*H$2),0,GETPIVOTDATA("Record",MissingElementsPivot!$A$3,"Organization",$A14,$H$1,H$2)*H$2)</f>
        <v>6</v>
      </c>
      <c r="I14" s="68">
        <f>IF(ISERR(GETPIVOTDATA("Record",MissingElementsPivot!$A$3,"Organization",$A14,$H$1,I$2)*I$2),0,GETPIVOTDATA("Record",MissingElementsPivot!$A$3,"Organization",$A14,$H$1,I$2)*I$2)</f>
        <v>0</v>
      </c>
      <c r="J14" s="68">
        <f>IF(ISERR(GETPIVOTDATA("Record",MissingElementsPivot!$A$3,"Organization",$A14,$H$1,J$2)*J$2),0,GETPIVOTDATA("Record",MissingElementsPivot!$A$3,"Organization",$A14,$H$1,J$2)*J$2)</f>
        <v>0</v>
      </c>
      <c r="K14" s="68">
        <f>IF(ISERR(GETPIVOTDATA("Record",MissingElementsPivot!$A$3,"Organization",$A14,$H$1,K$2)*K$2),0,GETPIVOTDATA("Record",MissingElementsPivot!$A$3,"Organization",$A14,$H$1,K$2)*K$2)</f>
        <v>0</v>
      </c>
      <c r="L14" s="68">
        <f>IF(ISERR(GETPIVOTDATA("Record",MissingElementsPivot!$A$3,"Organization",$A14,$H$1,L$2)*L$2),0,GETPIVOTDATA("Record",MissingElementsPivot!$A$3,"Organization",$A14,$H$1,L$2)*L$2)</f>
        <v>0</v>
      </c>
      <c r="M14" s="68">
        <f>IF(ISERR(GETPIVOTDATA("Record",MissingElementsPivot!$A$3,"Organization",$A14,$H$1,M$2)*M$2),0,GETPIVOTDATA("Record",MissingElementsPivot!$A$3,"Organization",$A14,$H$1,M$2)*M$2)</f>
        <v>0</v>
      </c>
      <c r="N14" s="68">
        <f>IF(ISERR(GETPIVOTDATA("Record",MissingElementsPivot!$A$3,"Organization",$A14,$H$1,N$2)*N$2),0,GETPIVOTDATA("Record",MissingElementsPivot!$A$3,"Organization",$A14,$H$1,N$2)*N$2)</f>
        <v>0</v>
      </c>
      <c r="O14" s="68">
        <f>IF(ISERR(GETPIVOTDATA("Record",MissingElementsPivot!$A$3,"Organization",$A14,$H$1,O$2)*O$2),0,GETPIVOTDATA("Record",MissingElementsPivot!$A$3,"Organization",$A14,$H$1,O$2)*O$2)</f>
        <v>0</v>
      </c>
      <c r="P14" s="68">
        <f>IF(ISERR(GETPIVOTDATA("Record",MissingElementsPivot!$A$3,"Organization",$A14,$H$1,P$2)*P$2),0,GETPIVOTDATA("Record",MissingElementsPivot!$A$3,"Organization",$A14,$H$1,P$2)*P$2)</f>
        <v>0</v>
      </c>
      <c r="Q14" s="68">
        <f>IF(ISERR(GETPIVOTDATA("Record",MissingElementsPivot!$A$3,"Organization",$A14,$H$1,Q$2)*Q$2),0,GETPIVOTDATA("Record",MissingElementsPivot!$A$3,"Organization",$A14,$H$1,Q$2)*Q$2)</f>
        <v>0</v>
      </c>
      <c r="R14" s="68">
        <f>IF(ISERR(GETPIVOTDATA("Record",MissingElementsPivot!$A$3,"Organization",$A14,$H$1,R$2)*R$2),0,GETPIVOTDATA("Record",MissingElementsPivot!$A$3,"Organization",$A14,$H$1,R$2)*R$2)</f>
        <v>0</v>
      </c>
      <c r="S14" s="68">
        <f>IF(ISERR(GETPIVOTDATA("Record",MissingElementsPivot!$A$3,"Organization",$A14,$H$1,S$2)*S$2),0,GETPIVOTDATA("Record",MissingElementsPivot!$A$3,"Organization",$A14,$H$1,S$2)*S$2)</f>
        <v>0</v>
      </c>
      <c r="T14" s="68">
        <f>IF(ISERR(GETPIVOTDATA("Record",MissingElementsPivot!$A$3,"Organization",$A14,$H$1,T$2)*T$2),0,GETPIVOTDATA("Record",MissingElementsPivot!$A$3,"Organization",$A14,$H$1,T$2)*T$2)</f>
        <v>0</v>
      </c>
      <c r="U14" s="68">
        <f>IF(ISERR(GETPIVOTDATA("Record",MissingElementsPivot!$A$3,"Organization",$A14,$H$1,U$2)*U$2),0,GETPIVOTDATA("Record",MissingElementsPivot!$A$3,"Organization",$A14,$H$1,U$2)*U$2)</f>
        <v>0</v>
      </c>
      <c r="V14" s="68">
        <f>IF(ISERR(GETPIVOTDATA("Record",MissingElementsPivot!$A$3,"Organization",$A14,$H$1,V$2)*V$2),0,GETPIVOTDATA("Record",MissingElementsPivot!$A$3,"Organization",$A14,$H$1,V$2)*V$2)</f>
        <v>0</v>
      </c>
      <c r="W14" s="68">
        <f>GETPIVOTDATA("Record",MissingElementsPivot!$A$3,"Organization",A14)</f>
        <v>24</v>
      </c>
      <c r="X14" s="77">
        <f t="shared" si="0"/>
        <v>5.041666666666667</v>
      </c>
      <c r="Y14" s="77">
        <f t="shared" si="1"/>
        <v>65.74144443075086</v>
      </c>
      <c r="AA14" s="86" t="s">
        <v>743</v>
      </c>
      <c r="AB14" s="86">
        <v>24</v>
      </c>
      <c r="AC14" s="87">
        <v>142.88550259928212</v>
      </c>
      <c r="AD14" s="87">
        <v>45.24758122388802</v>
      </c>
      <c r="AE14" s="87">
        <v>12.347283143469797</v>
      </c>
      <c r="AF14" s="87">
        <v>13.863210506138252</v>
      </c>
      <c r="AG14" s="87">
        <v>7.7730811799765105</v>
      </c>
      <c r="AH14" s="87">
        <v>9.4385530447322115</v>
      </c>
      <c r="AI14" s="87">
        <v>9.4385530447322115</v>
      </c>
    </row>
    <row r="15" spans="1:35" x14ac:dyDescent="0.2">
      <c r="A15" s="63" t="s">
        <v>610</v>
      </c>
      <c r="B15" s="68">
        <f>IF(ISERR(GETPIVOTDATA("Record",MissingElementsPivot!$A$3,"Organization",$A15,$H$1,B$2)*B$2),0,GETPIVOTDATA("Record",MissingElementsPivot!$A$3,"Organization",$A15,$H$1,B$2)*B$2)</f>
        <v>0</v>
      </c>
      <c r="C15" s="68">
        <f>IF(ISERR(GETPIVOTDATA("Record",MissingElementsPivot!$A$3,"Organization",$A15,$H$1,C$2)*C$2),0,GETPIVOTDATA("Record",MissingElementsPivot!$A$3,"Organization",$A15,$H$1,C$2)*C$2)</f>
        <v>3</v>
      </c>
      <c r="D15" s="68">
        <f>IF(ISERR(GETPIVOTDATA("Record",MissingElementsPivot!$A$3,"Organization",$A15,$H$1,D$2)*D$2),0,GETPIVOTDATA("Record",MissingElementsPivot!$A$3,"Organization",$A15,$H$1,D$2)*D$2)</f>
        <v>8</v>
      </c>
      <c r="E15" s="68">
        <f>IF(ISERR(GETPIVOTDATA("Record",MissingElementsPivot!$A$3,"Organization",$A15,$H$1,E$2)*E$2),0,GETPIVOTDATA("Record",MissingElementsPivot!$A$3,"Organization",$A15,$H$1,E$2)*E$2)</f>
        <v>3</v>
      </c>
      <c r="F15" s="68">
        <f>IF(ISERR(GETPIVOTDATA("Record",MissingElementsPivot!$A$3,"Organization",$A15,$H$1,F$2)*F$2),0,GETPIVOTDATA("Record",MissingElementsPivot!$A$3,"Organization",$A15,$H$1,F$2)*F$2)</f>
        <v>8</v>
      </c>
      <c r="G15" s="68">
        <f>IF(ISERR(GETPIVOTDATA("Record",MissingElementsPivot!$A$3,"Organization",$A15,$H$1,G$2)*G$2),0,GETPIVOTDATA("Record",MissingElementsPivot!$A$3,"Organization",$A15,$H$1,G$2)*G$2)</f>
        <v>10</v>
      </c>
      <c r="H15" s="68">
        <f>IF(ISERR(GETPIVOTDATA("Record",MissingElementsPivot!$A$3,"Organization",$A15,$H$1,H$2)*H$2),0,GETPIVOTDATA("Record",MissingElementsPivot!$A$3,"Organization",$A15,$H$1,H$2)*H$2)</f>
        <v>0</v>
      </c>
      <c r="I15" s="68">
        <f>IF(ISERR(GETPIVOTDATA("Record",MissingElementsPivot!$A$3,"Organization",$A15,$H$1,I$2)*I$2),0,GETPIVOTDATA("Record",MissingElementsPivot!$A$3,"Organization",$A15,$H$1,I$2)*I$2)</f>
        <v>7</v>
      </c>
      <c r="J15" s="68">
        <f>IF(ISERR(GETPIVOTDATA("Record",MissingElementsPivot!$A$3,"Organization",$A15,$H$1,J$2)*J$2),0,GETPIVOTDATA("Record",MissingElementsPivot!$A$3,"Organization",$A15,$H$1,J$2)*J$2)</f>
        <v>0</v>
      </c>
      <c r="K15" s="68">
        <f>IF(ISERR(GETPIVOTDATA("Record",MissingElementsPivot!$A$3,"Organization",$A15,$H$1,K$2)*K$2),0,GETPIVOTDATA("Record",MissingElementsPivot!$A$3,"Organization",$A15,$H$1,K$2)*K$2)</f>
        <v>0</v>
      </c>
      <c r="L15" s="68">
        <f>IF(ISERR(GETPIVOTDATA("Record",MissingElementsPivot!$A$3,"Organization",$A15,$H$1,L$2)*L$2),0,GETPIVOTDATA("Record",MissingElementsPivot!$A$3,"Organization",$A15,$H$1,L$2)*L$2)</f>
        <v>0</v>
      </c>
      <c r="M15" s="68">
        <f>IF(ISERR(GETPIVOTDATA("Record",MissingElementsPivot!$A$3,"Organization",$A15,$H$1,M$2)*M$2),0,GETPIVOTDATA("Record",MissingElementsPivot!$A$3,"Organization",$A15,$H$1,M$2)*M$2)</f>
        <v>0</v>
      </c>
      <c r="N15" s="68">
        <f>IF(ISERR(GETPIVOTDATA("Record",MissingElementsPivot!$A$3,"Organization",$A15,$H$1,N$2)*N$2),0,GETPIVOTDATA("Record",MissingElementsPivot!$A$3,"Organization",$A15,$H$1,N$2)*N$2)</f>
        <v>0</v>
      </c>
      <c r="O15" s="68">
        <f>IF(ISERR(GETPIVOTDATA("Record",MissingElementsPivot!$A$3,"Organization",$A15,$H$1,O$2)*O$2),0,GETPIVOTDATA("Record",MissingElementsPivot!$A$3,"Organization",$A15,$H$1,O$2)*O$2)</f>
        <v>0</v>
      </c>
      <c r="P15" s="68">
        <f>IF(ISERR(GETPIVOTDATA("Record",MissingElementsPivot!$A$3,"Organization",$A15,$H$1,P$2)*P$2),0,GETPIVOTDATA("Record",MissingElementsPivot!$A$3,"Organization",$A15,$H$1,P$2)*P$2)</f>
        <v>0</v>
      </c>
      <c r="Q15" s="68">
        <f>IF(ISERR(GETPIVOTDATA("Record",MissingElementsPivot!$A$3,"Organization",$A15,$H$1,Q$2)*Q$2),0,GETPIVOTDATA("Record",MissingElementsPivot!$A$3,"Organization",$A15,$H$1,Q$2)*Q$2)</f>
        <v>0</v>
      </c>
      <c r="R15" s="68">
        <f>IF(ISERR(GETPIVOTDATA("Record",MissingElementsPivot!$A$3,"Organization",$A15,$H$1,R$2)*R$2),0,GETPIVOTDATA("Record",MissingElementsPivot!$A$3,"Organization",$A15,$H$1,R$2)*R$2)</f>
        <v>0</v>
      </c>
      <c r="S15" s="68">
        <f>IF(ISERR(GETPIVOTDATA("Record",MissingElementsPivot!$A$3,"Organization",$A15,$H$1,S$2)*S$2),0,GETPIVOTDATA("Record",MissingElementsPivot!$A$3,"Organization",$A15,$H$1,S$2)*S$2)</f>
        <v>0</v>
      </c>
      <c r="T15" s="68">
        <f>IF(ISERR(GETPIVOTDATA("Record",MissingElementsPivot!$A$3,"Organization",$A15,$H$1,T$2)*T$2),0,GETPIVOTDATA("Record",MissingElementsPivot!$A$3,"Organization",$A15,$H$1,T$2)*T$2)</f>
        <v>0</v>
      </c>
      <c r="U15" s="68">
        <f>IF(ISERR(GETPIVOTDATA("Record",MissingElementsPivot!$A$3,"Organization",$A15,$H$1,U$2)*U$2),0,GETPIVOTDATA("Record",MissingElementsPivot!$A$3,"Organization",$A15,$H$1,U$2)*U$2)</f>
        <v>0</v>
      </c>
      <c r="V15" s="68">
        <f>IF(ISERR(GETPIVOTDATA("Record",MissingElementsPivot!$A$3,"Organization",$A15,$H$1,V$2)*V$2),0,GETPIVOTDATA("Record",MissingElementsPivot!$A$3,"Organization",$A15,$H$1,V$2)*V$2)</f>
        <v>0</v>
      </c>
      <c r="W15" s="68">
        <f>GETPIVOTDATA("Record",MissingElementsPivot!$A$3,"Organization",A15)</f>
        <v>13</v>
      </c>
      <c r="X15" s="77">
        <f t="shared" si="0"/>
        <v>3</v>
      </c>
      <c r="Y15" s="77">
        <f t="shared" si="1"/>
        <v>1.2748983380925003</v>
      </c>
      <c r="AA15" s="86" t="s">
        <v>610</v>
      </c>
      <c r="AB15" s="86">
        <v>13</v>
      </c>
      <c r="AC15" s="87">
        <v>1.2763662937447191</v>
      </c>
      <c r="AD15" s="87">
        <v>3.1277292933036072</v>
      </c>
      <c r="AE15" s="87">
        <v>-6.5513106873704574</v>
      </c>
      <c r="AF15" s="87">
        <v>-0.87465600075093652</v>
      </c>
      <c r="AG15" s="87">
        <v>-4.1207464010157233</v>
      </c>
      <c r="AH15" s="87">
        <v>0.25072173050136082</v>
      </c>
      <c r="AI15" s="87">
        <v>0.25072173050136082</v>
      </c>
    </row>
    <row r="16" spans="1:35" x14ac:dyDescent="0.2">
      <c r="A16" s="63" t="s">
        <v>2516</v>
      </c>
      <c r="B16" s="68">
        <f>IF(ISERR(GETPIVOTDATA("Record",MissingElementsPivot!$A$3,"Organization",$A16,$H$1,B$2)*B$2),0,GETPIVOTDATA("Record",MissingElementsPivot!$A$3,"Organization",$A16,$H$1,B$2)*B$2)</f>
        <v>0</v>
      </c>
      <c r="C16" s="68">
        <f>IF(ISERR(GETPIVOTDATA("Record",MissingElementsPivot!$A$3,"Organization",$A16,$H$1,C$2)*C$2),0,GETPIVOTDATA("Record",MissingElementsPivot!$A$3,"Organization",$A16,$H$1,C$2)*C$2)</f>
        <v>0</v>
      </c>
      <c r="D16" s="68">
        <f>IF(ISERR(GETPIVOTDATA("Record",MissingElementsPivot!$A$3,"Organization",$A16,$H$1,D$2)*D$2),0,GETPIVOTDATA("Record",MissingElementsPivot!$A$3,"Organization",$A16,$H$1,D$2)*D$2)</f>
        <v>0</v>
      </c>
      <c r="E16" s="68">
        <f>IF(ISERR(GETPIVOTDATA("Record",MissingElementsPivot!$A$3,"Organization",$A16,$H$1,E$2)*E$2),0,GETPIVOTDATA("Record",MissingElementsPivot!$A$3,"Organization",$A16,$H$1,E$2)*E$2)</f>
        <v>0</v>
      </c>
      <c r="F16" s="68">
        <f>IF(ISERR(GETPIVOTDATA("Record",MissingElementsPivot!$A$3,"Organization",$A16,$H$1,F$2)*F$2),0,GETPIVOTDATA("Record",MissingElementsPivot!$A$3,"Organization",$A16,$H$1,F$2)*F$2)</f>
        <v>24</v>
      </c>
      <c r="G16" s="68">
        <f>IF(ISERR(GETPIVOTDATA("Record",MissingElementsPivot!$A$3,"Organization",$A16,$H$1,G$2)*G$2),0,GETPIVOTDATA("Record",MissingElementsPivot!$A$3,"Organization",$A16,$H$1,G$2)*G$2)</f>
        <v>0</v>
      </c>
      <c r="H16" s="68">
        <f>IF(ISERR(GETPIVOTDATA("Record",MissingElementsPivot!$A$3,"Organization",$A16,$H$1,H$2)*H$2),0,GETPIVOTDATA("Record",MissingElementsPivot!$A$3,"Organization",$A16,$H$1,H$2)*H$2)</f>
        <v>0</v>
      </c>
      <c r="I16" s="68">
        <f>IF(ISERR(GETPIVOTDATA("Record",MissingElementsPivot!$A$3,"Organization",$A16,$H$1,I$2)*I$2),0,GETPIVOTDATA("Record",MissingElementsPivot!$A$3,"Organization",$A16,$H$1,I$2)*I$2)</f>
        <v>0</v>
      </c>
      <c r="J16" s="68">
        <f>IF(ISERR(GETPIVOTDATA("Record",MissingElementsPivot!$A$3,"Organization",$A16,$H$1,J$2)*J$2),0,GETPIVOTDATA("Record",MissingElementsPivot!$A$3,"Organization",$A16,$H$1,J$2)*J$2)</f>
        <v>0</v>
      </c>
      <c r="K16" s="68">
        <f>IF(ISERR(GETPIVOTDATA("Record",MissingElementsPivot!$A$3,"Organization",$A16,$H$1,K$2)*K$2),0,GETPIVOTDATA("Record",MissingElementsPivot!$A$3,"Organization",$A16,$H$1,K$2)*K$2)</f>
        <v>0</v>
      </c>
      <c r="L16" s="68">
        <f>IF(ISERR(GETPIVOTDATA("Record",MissingElementsPivot!$A$3,"Organization",$A16,$H$1,L$2)*L$2),0,GETPIVOTDATA("Record",MissingElementsPivot!$A$3,"Organization",$A16,$H$1,L$2)*L$2)</f>
        <v>0</v>
      </c>
      <c r="M16" s="68">
        <f>IF(ISERR(GETPIVOTDATA("Record",MissingElementsPivot!$A$3,"Organization",$A16,$H$1,M$2)*M$2),0,GETPIVOTDATA("Record",MissingElementsPivot!$A$3,"Organization",$A16,$H$1,M$2)*M$2)</f>
        <v>0</v>
      </c>
      <c r="N16" s="68">
        <f>IF(ISERR(GETPIVOTDATA("Record",MissingElementsPivot!$A$3,"Organization",$A16,$H$1,N$2)*N$2),0,GETPIVOTDATA("Record",MissingElementsPivot!$A$3,"Organization",$A16,$H$1,N$2)*N$2)</f>
        <v>0</v>
      </c>
      <c r="O16" s="68">
        <f>IF(ISERR(GETPIVOTDATA("Record",MissingElementsPivot!$A$3,"Organization",$A16,$H$1,O$2)*O$2),0,GETPIVOTDATA("Record",MissingElementsPivot!$A$3,"Organization",$A16,$H$1,O$2)*O$2)</f>
        <v>0</v>
      </c>
      <c r="P16" s="68">
        <f>IF(ISERR(GETPIVOTDATA("Record",MissingElementsPivot!$A$3,"Organization",$A16,$H$1,P$2)*P$2),0,GETPIVOTDATA("Record",MissingElementsPivot!$A$3,"Organization",$A16,$H$1,P$2)*P$2)</f>
        <v>0</v>
      </c>
      <c r="Q16" s="68">
        <f>IF(ISERR(GETPIVOTDATA("Record",MissingElementsPivot!$A$3,"Organization",$A16,$H$1,Q$2)*Q$2),0,GETPIVOTDATA("Record",MissingElementsPivot!$A$3,"Organization",$A16,$H$1,Q$2)*Q$2)</f>
        <v>0</v>
      </c>
      <c r="R16" s="68">
        <f>IF(ISERR(GETPIVOTDATA("Record",MissingElementsPivot!$A$3,"Organization",$A16,$H$1,R$2)*R$2),0,GETPIVOTDATA("Record",MissingElementsPivot!$A$3,"Organization",$A16,$H$1,R$2)*R$2)</f>
        <v>0</v>
      </c>
      <c r="S16" s="68">
        <f>IF(ISERR(GETPIVOTDATA("Record",MissingElementsPivot!$A$3,"Organization",$A16,$H$1,S$2)*S$2),0,GETPIVOTDATA("Record",MissingElementsPivot!$A$3,"Organization",$A16,$H$1,S$2)*S$2)</f>
        <v>0</v>
      </c>
      <c r="T16" s="68">
        <f>IF(ISERR(GETPIVOTDATA("Record",MissingElementsPivot!$A$3,"Organization",$A16,$H$1,T$2)*T$2),0,GETPIVOTDATA("Record",MissingElementsPivot!$A$3,"Organization",$A16,$H$1,T$2)*T$2)</f>
        <v>0</v>
      </c>
      <c r="U16" s="68">
        <f>IF(ISERR(GETPIVOTDATA("Record",MissingElementsPivot!$A$3,"Organization",$A16,$H$1,U$2)*U$2),0,GETPIVOTDATA("Record",MissingElementsPivot!$A$3,"Organization",$A16,$H$1,U$2)*U$2)</f>
        <v>0</v>
      </c>
      <c r="V16" s="68">
        <f>IF(ISERR(GETPIVOTDATA("Record",MissingElementsPivot!$A$3,"Organization",$A16,$H$1,V$2)*V$2),0,GETPIVOTDATA("Record",MissingElementsPivot!$A$3,"Organization",$A16,$H$1,V$2)*V$2)</f>
        <v>0</v>
      </c>
      <c r="W16" s="68">
        <f>GETPIVOTDATA("Record",MissingElementsPivot!$A$3,"Organization",A16)</f>
        <v>6</v>
      </c>
      <c r="X16" s="77">
        <f t="shared" si="0"/>
        <v>4</v>
      </c>
      <c r="Y16" s="77">
        <f t="shared" si="1"/>
        <v>44.884459628692774</v>
      </c>
      <c r="AA16" s="86" t="s">
        <v>2516</v>
      </c>
      <c r="AB16" s="86">
        <v>6</v>
      </c>
      <c r="AC16" s="87">
        <v>103.31571906470819</v>
      </c>
      <c r="AD16" s="87">
        <v>24.700608369360101</v>
      </c>
      <c r="AE16" s="87">
        <v>-39.431309441004096</v>
      </c>
      <c r="AF16" s="87">
        <v>-12.685924359347721</v>
      </c>
      <c r="AG16" s="87">
        <v>-13.960261643602378</v>
      </c>
      <c r="AH16" s="87">
        <v>2.1087807887303072</v>
      </c>
      <c r="AI16" s="87">
        <v>2.1087807887303072</v>
      </c>
    </row>
    <row r="17" spans="1:35" x14ac:dyDescent="0.2">
      <c r="A17" s="63" t="s">
        <v>541</v>
      </c>
      <c r="B17" s="68">
        <f>IF(ISERR(GETPIVOTDATA("Record",MissingElementsPivot!$A$3,"Organization",$A17,$H$1,B$2)*B$2),0,GETPIVOTDATA("Record",MissingElementsPivot!$A$3,"Organization",$A17,$H$1,B$2)*B$2)</f>
        <v>0</v>
      </c>
      <c r="C17" s="68">
        <f>IF(ISERR(GETPIVOTDATA("Record",MissingElementsPivot!$A$3,"Organization",$A17,$H$1,C$2)*C$2),0,GETPIVOTDATA("Record",MissingElementsPivot!$A$3,"Organization",$A17,$H$1,C$2)*C$2)</f>
        <v>0</v>
      </c>
      <c r="D17" s="68">
        <f>IF(ISERR(GETPIVOTDATA("Record",MissingElementsPivot!$A$3,"Organization",$A17,$H$1,D$2)*D$2),0,GETPIVOTDATA("Record",MissingElementsPivot!$A$3,"Organization",$A17,$H$1,D$2)*D$2)</f>
        <v>2</v>
      </c>
      <c r="E17" s="68">
        <f>IF(ISERR(GETPIVOTDATA("Record",MissingElementsPivot!$A$3,"Organization",$A17,$H$1,E$2)*E$2),0,GETPIVOTDATA("Record",MissingElementsPivot!$A$3,"Organization",$A17,$H$1,E$2)*E$2)</f>
        <v>0</v>
      </c>
      <c r="F17" s="68">
        <f>IF(ISERR(GETPIVOTDATA("Record",MissingElementsPivot!$A$3,"Organization",$A17,$H$1,F$2)*F$2),0,GETPIVOTDATA("Record",MissingElementsPivot!$A$3,"Organization",$A17,$H$1,F$2)*F$2)</f>
        <v>0</v>
      </c>
      <c r="G17" s="68">
        <f>IF(ISERR(GETPIVOTDATA("Record",MissingElementsPivot!$A$3,"Organization",$A17,$H$1,G$2)*G$2),0,GETPIVOTDATA("Record",MissingElementsPivot!$A$3,"Organization",$A17,$H$1,G$2)*G$2)</f>
        <v>0</v>
      </c>
      <c r="H17" s="68">
        <f>IF(ISERR(GETPIVOTDATA("Record",MissingElementsPivot!$A$3,"Organization",$A17,$H$1,H$2)*H$2),0,GETPIVOTDATA("Record",MissingElementsPivot!$A$3,"Organization",$A17,$H$1,H$2)*H$2)</f>
        <v>0</v>
      </c>
      <c r="I17" s="68">
        <f>IF(ISERR(GETPIVOTDATA("Record",MissingElementsPivot!$A$3,"Organization",$A17,$H$1,I$2)*I$2),0,GETPIVOTDATA("Record",MissingElementsPivot!$A$3,"Organization",$A17,$H$1,I$2)*I$2)</f>
        <v>0</v>
      </c>
      <c r="J17" s="68">
        <f>IF(ISERR(GETPIVOTDATA("Record",MissingElementsPivot!$A$3,"Organization",$A17,$H$1,J$2)*J$2),0,GETPIVOTDATA("Record",MissingElementsPivot!$A$3,"Organization",$A17,$H$1,J$2)*J$2)</f>
        <v>0</v>
      </c>
      <c r="K17" s="68">
        <f>IF(ISERR(GETPIVOTDATA("Record",MissingElementsPivot!$A$3,"Organization",$A17,$H$1,K$2)*K$2),0,GETPIVOTDATA("Record",MissingElementsPivot!$A$3,"Organization",$A17,$H$1,K$2)*K$2)</f>
        <v>0</v>
      </c>
      <c r="L17" s="68">
        <f>IF(ISERR(GETPIVOTDATA("Record",MissingElementsPivot!$A$3,"Organization",$A17,$H$1,L$2)*L$2),0,GETPIVOTDATA("Record",MissingElementsPivot!$A$3,"Organization",$A17,$H$1,L$2)*L$2)</f>
        <v>0</v>
      </c>
      <c r="M17" s="68">
        <f>IF(ISERR(GETPIVOTDATA("Record",MissingElementsPivot!$A$3,"Organization",$A17,$H$1,M$2)*M$2),0,GETPIVOTDATA("Record",MissingElementsPivot!$A$3,"Organization",$A17,$H$1,M$2)*M$2)</f>
        <v>0</v>
      </c>
      <c r="N17" s="68">
        <f>IF(ISERR(GETPIVOTDATA("Record",MissingElementsPivot!$A$3,"Organization",$A17,$H$1,N$2)*N$2),0,GETPIVOTDATA("Record",MissingElementsPivot!$A$3,"Organization",$A17,$H$1,N$2)*N$2)</f>
        <v>0</v>
      </c>
      <c r="O17" s="68">
        <f>IF(ISERR(GETPIVOTDATA("Record",MissingElementsPivot!$A$3,"Organization",$A17,$H$1,O$2)*O$2),0,GETPIVOTDATA("Record",MissingElementsPivot!$A$3,"Organization",$A17,$H$1,O$2)*O$2)</f>
        <v>0</v>
      </c>
      <c r="P17" s="68">
        <f>IF(ISERR(GETPIVOTDATA("Record",MissingElementsPivot!$A$3,"Organization",$A17,$H$1,P$2)*P$2),0,GETPIVOTDATA("Record",MissingElementsPivot!$A$3,"Organization",$A17,$H$1,P$2)*P$2)</f>
        <v>0</v>
      </c>
      <c r="Q17" s="68">
        <f>IF(ISERR(GETPIVOTDATA("Record",MissingElementsPivot!$A$3,"Organization",$A17,$H$1,Q$2)*Q$2),0,GETPIVOTDATA("Record",MissingElementsPivot!$A$3,"Organization",$A17,$H$1,Q$2)*Q$2)</f>
        <v>0</v>
      </c>
      <c r="R17" s="68">
        <f>IF(ISERR(GETPIVOTDATA("Record",MissingElementsPivot!$A$3,"Organization",$A17,$H$1,R$2)*R$2),0,GETPIVOTDATA("Record",MissingElementsPivot!$A$3,"Organization",$A17,$H$1,R$2)*R$2)</f>
        <v>0</v>
      </c>
      <c r="S17" s="68">
        <f>IF(ISERR(GETPIVOTDATA("Record",MissingElementsPivot!$A$3,"Organization",$A17,$H$1,S$2)*S$2),0,GETPIVOTDATA("Record",MissingElementsPivot!$A$3,"Organization",$A17,$H$1,S$2)*S$2)</f>
        <v>0</v>
      </c>
      <c r="T17" s="68">
        <f>IF(ISERR(GETPIVOTDATA("Record",MissingElementsPivot!$A$3,"Organization",$A17,$H$1,T$2)*T$2),0,GETPIVOTDATA("Record",MissingElementsPivot!$A$3,"Organization",$A17,$H$1,T$2)*T$2)</f>
        <v>0</v>
      </c>
      <c r="U17" s="68">
        <f>IF(ISERR(GETPIVOTDATA("Record",MissingElementsPivot!$A$3,"Organization",$A17,$H$1,U$2)*U$2),0,GETPIVOTDATA("Record",MissingElementsPivot!$A$3,"Organization",$A17,$H$1,U$2)*U$2)</f>
        <v>0</v>
      </c>
      <c r="V17" s="68">
        <f>IF(ISERR(GETPIVOTDATA("Record",MissingElementsPivot!$A$3,"Organization",$A17,$H$1,V$2)*V$2),0,GETPIVOTDATA("Record",MissingElementsPivot!$A$3,"Organization",$A17,$H$1,V$2)*V$2)</f>
        <v>0</v>
      </c>
      <c r="W17" s="68">
        <f>GETPIVOTDATA("Record",MissingElementsPivot!$A$3,"Organization",A17)</f>
        <v>1</v>
      </c>
      <c r="X17" s="77">
        <f t="shared" si="0"/>
        <v>2</v>
      </c>
      <c r="Y17" s="77">
        <f t="shared" si="1"/>
        <v>3.0146278855092139</v>
      </c>
      <c r="AA17" s="86" t="s">
        <v>541</v>
      </c>
      <c r="AB17" s="86">
        <v>1</v>
      </c>
      <c r="AC17" s="87">
        <v>6.9391154595699485</v>
      </c>
      <c r="AD17" s="87">
        <v>-66.110451812110853</v>
      </c>
      <c r="AE17" s="87">
        <v>-39.431309441004096</v>
      </c>
      <c r="AF17" s="87">
        <v>2.2036582220463159</v>
      </c>
      <c r="AG17" s="87">
        <v>-13.960261643602378</v>
      </c>
      <c r="AH17" s="87">
        <v>-4.142545660074954</v>
      </c>
      <c r="AI17" s="87">
        <v>-4.142545660074954</v>
      </c>
    </row>
    <row r="18" spans="1:35" x14ac:dyDescent="0.2">
      <c r="A18" s="64" t="s">
        <v>4</v>
      </c>
      <c r="B18" s="75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5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5">
        <f>IF(ISERR(GETPIVOTDATA("Record",MissingElementsPivot!$A$3,"Organization",$A18,$H$1,D$2)*D$2),0,GETPIVOTDATA("Record",MissingElementsPivot!$A$3,"Organization",$A18,$H$1,D$2)*(D$2+(Adjust*VLOOKUP(Level,Adjustments,2,FALSE))))</f>
        <v>500</v>
      </c>
      <c r="E18" s="75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5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5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75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5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5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5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5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5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5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5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5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5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5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5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5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5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5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5">
        <f>GETPIVOTDATA("Record",MissingElementsPivot!$A$3,"Organization",A18)</f>
        <v>250</v>
      </c>
      <c r="X18" s="71">
        <f t="shared" si="0"/>
        <v>2</v>
      </c>
      <c r="Y18" s="71">
        <f t="shared" si="1"/>
        <v>3.0146278855092139</v>
      </c>
      <c r="AA18" s="84" t="s">
        <v>4</v>
      </c>
      <c r="AB18" s="84">
        <v>250</v>
      </c>
      <c r="AC18" s="85">
        <v>6.9391154595699485</v>
      </c>
      <c r="AD18" s="85">
        <v>-20.704921721375374</v>
      </c>
      <c r="AE18" s="85">
        <v>40.713628447215612</v>
      </c>
      <c r="AF18" s="85">
        <v>-12.685924359347721</v>
      </c>
      <c r="AG18" s="85">
        <v>-98.058223352050476</v>
      </c>
      <c r="AH18" s="85">
        <v>-6.2263211430100407</v>
      </c>
      <c r="AI18" s="85">
        <v>2.1087807887303072</v>
      </c>
    </row>
    <row r="19" spans="1:35" x14ac:dyDescent="0.2">
      <c r="A19" s="64" t="s">
        <v>2809</v>
      </c>
      <c r="B19" s="75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5">
        <f>IF(ISERR(GETPIVOTDATA("Record",MissingElementsPivot!$A$3,"Organization",$A19,$H$1,C$2)*C$2),0,GETPIVOTDATA("Record",MissingElementsPivot!$A$3,"Organization",$A19,$H$1,C$2)*(C$2+(Adjust*VLOOKUP(Level,Adjustments,2,FALSE))))</f>
        <v>20</v>
      </c>
      <c r="D19" s="75">
        <f>IF(ISERR(GETPIVOTDATA("Record",MissingElementsPivot!$A$3,"Organization",$A19,$H$1,D$2)*D$2),0,GETPIVOTDATA("Record",MissingElementsPivot!$A$3,"Organization",$A19,$H$1,D$2)*(D$2+(Adjust*VLOOKUP(Level,Adjustments,2,FALSE))))</f>
        <v>460</v>
      </c>
      <c r="E19" s="75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75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75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75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75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75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5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5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5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5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5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5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5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5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5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5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5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5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5">
        <f>GETPIVOTDATA("Record",MissingElementsPivot!$A$3,"Organization",A19)</f>
        <v>250</v>
      </c>
      <c r="X19" s="71">
        <f t="shared" si="0"/>
        <v>1.92</v>
      </c>
      <c r="Y19" s="71">
        <f t="shared" si="1"/>
        <v>1.3335177816741848</v>
      </c>
      <c r="AA19" s="84" t="s">
        <v>2809</v>
      </c>
      <c r="AB19" s="84">
        <v>250</v>
      </c>
      <c r="AC19" s="85">
        <v>3.0092743162273594</v>
      </c>
      <c r="AD19" s="85">
        <v>-63.182935896022293</v>
      </c>
      <c r="AE19" s="85">
        <v>-39.431309441004096</v>
      </c>
      <c r="AF19" s="85">
        <v>-6.0163853881149887</v>
      </c>
      <c r="AG19" s="85">
        <v>-51.643337662380517</v>
      </c>
      <c r="AH19" s="85">
        <v>-8.585564031186907</v>
      </c>
      <c r="AI19" s="85">
        <v>-0.51642490413154374</v>
      </c>
    </row>
    <row r="20" spans="1:35" x14ac:dyDescent="0.2">
      <c r="A20" s="64" t="s">
        <v>282</v>
      </c>
      <c r="B20" s="75">
        <f>IF(ISERR(GETPIVOTDATA("Record",MissingElementsPivot!$A$3,"Organization",$A20,$H$1,B$2)*B$2),0,GETPIVOTDATA("Record",MissingElementsPivot!$A$3,"Organization",$A20,$H$1,B$2)*(B$2+(Adjust*VLOOKUP(Level,Adjustments,2,FALSE))))</f>
        <v>0</v>
      </c>
      <c r="C20" s="75">
        <f>IF(ISERR(GETPIVOTDATA("Record",MissingElementsPivot!$A$3,"Organization",$A20,$H$1,C$2)*C$2),0,GETPIVOTDATA("Record",MissingElementsPivot!$A$3,"Organization",$A20,$H$1,C$2)*(C$2+(Adjust*VLOOKUP(Level,Adjustments,2,FALSE))))</f>
        <v>81</v>
      </c>
      <c r="D20" s="75">
        <f>IF(ISERR(GETPIVOTDATA("Record",MissingElementsPivot!$A$3,"Organization",$A20,$H$1,D$2)*D$2),0,GETPIVOTDATA("Record",MissingElementsPivot!$A$3,"Organization",$A20,$H$1,D$2)*(D$2+(Adjust*VLOOKUP(Level,Adjustments,2,FALSE))))</f>
        <v>146</v>
      </c>
      <c r="E20" s="75">
        <f>IF(ISERR(GETPIVOTDATA("Record",MissingElementsPivot!$A$3,"Organization",$A20,$H$1,E$2)*E$2),0,GETPIVOTDATA("Record",MissingElementsPivot!$A$3,"Organization",$A20,$H$1,E$2)*(E$2+(Adjust*VLOOKUP(Level,Adjustments,2,FALSE))))</f>
        <v>144</v>
      </c>
      <c r="F20" s="75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75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75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75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5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75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5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5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5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5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5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5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5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5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5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5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5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5">
        <f>GETPIVOTDATA("Record",MissingElementsPivot!$A$3,"Organization",A20)</f>
        <v>240</v>
      </c>
      <c r="X20" s="71">
        <f t="shared" si="0"/>
        <v>1.5458333333333334</v>
      </c>
      <c r="Y20" s="71">
        <f t="shared" si="1"/>
        <v>-3.952431642565061</v>
      </c>
      <c r="AA20" s="84" t="s">
        <v>282</v>
      </c>
      <c r="AB20" s="84">
        <v>240</v>
      </c>
      <c r="AC20" s="85">
        <v>-7.1869946760952796</v>
      </c>
      <c r="AD20" s="85">
        <v>-35.179106817168112</v>
      </c>
      <c r="AE20" s="85">
        <v>-39.431309441004096</v>
      </c>
      <c r="AF20" s="85">
        <v>-12.560246547221805</v>
      </c>
      <c r="AG20" s="85">
        <v>-94.360382391216518</v>
      </c>
      <c r="AH20" s="85">
        <v>-9.5549511200327562</v>
      </c>
      <c r="AI20" s="85">
        <v>-1.4455082004208264</v>
      </c>
    </row>
    <row r="21" spans="1:35" x14ac:dyDescent="0.2">
      <c r="A21" s="64" t="s">
        <v>257</v>
      </c>
      <c r="B21" s="75">
        <f>IF(ISERR(GETPIVOTDATA("Record",MissingElementsPivot!$A$3,"Organization",$A21,$H$1,B$2)*B$2),0,GETPIVOTDATA("Record",MissingElementsPivot!$A$3,"Organization",$A21,$H$1,B$2)*(B$2+(Adjust*VLOOKUP(Level,Adjustments,2,FALSE))))</f>
        <v>0</v>
      </c>
      <c r="C21" s="75">
        <f>IF(ISERR(GETPIVOTDATA("Record",MissingElementsPivot!$A$3,"Organization",$A21,$H$1,C$2)*C$2),0,GETPIVOTDATA("Record",MissingElementsPivot!$A$3,"Organization",$A21,$H$1,C$2)*(C$2+(Adjust*VLOOKUP(Level,Adjustments,2,FALSE))))</f>
        <v>3</v>
      </c>
      <c r="D21" s="75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5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5">
        <f>IF(ISERR(GETPIVOTDATA("Record",MissingElementsPivot!$A$3,"Organization",$A21,$H$1,F$2)*F$2),0,GETPIVOTDATA("Record",MissingElementsPivot!$A$3,"Organization",$A21,$H$1,F$2)*(F$2+(Adjust*VLOOKUP(Level,Adjustments,2,FALSE))))</f>
        <v>24</v>
      </c>
      <c r="G21" s="75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75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75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75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5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5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75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5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5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5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5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5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5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5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5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5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5">
        <f>GETPIVOTDATA("Record",MissingElementsPivot!$A$3,"Organization",A21)</f>
        <v>18</v>
      </c>
      <c r="X21" s="71">
        <f t="shared" si="0"/>
        <v>1.5</v>
      </c>
      <c r="Y21" s="71">
        <f t="shared" si="1"/>
        <v>-0.4638314432887583</v>
      </c>
      <c r="AA21" s="84" t="s">
        <v>257</v>
      </c>
      <c r="AB21" s="84">
        <v>18</v>
      </c>
      <c r="AC21" s="85">
        <v>-0.71015782832892127</v>
      </c>
      <c r="AD21" s="85">
        <v>-44.503685398841803</v>
      </c>
      <c r="AE21" s="85">
        <v>36.206283036639711</v>
      </c>
      <c r="AF21" s="85">
        <v>17.093240803440352</v>
      </c>
      <c r="AG21" s="85">
        <v>-14.458225243022246</v>
      </c>
      <c r="AH21" s="85">
        <v>-0.52686233863326781</v>
      </c>
      <c r="AI21" s="85">
        <v>3.7916814206558085</v>
      </c>
    </row>
    <row r="22" spans="1:35" x14ac:dyDescent="0.2">
      <c r="A22" s="64" t="s">
        <v>533</v>
      </c>
      <c r="B22" s="75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5">
        <f>IF(ISERR(GETPIVOTDATA("Record",MissingElementsPivot!$A$3,"Organization",$A22,$H$1,C$2)*C$2),0,GETPIVOTDATA("Record",MissingElementsPivot!$A$3,"Organization",$A22,$H$1,C$2)*(C$2+(Adjust*VLOOKUP(Level,Adjustments,2,FALSE))))</f>
        <v>7</v>
      </c>
      <c r="D22" s="75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75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75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5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5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5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5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5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5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5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5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5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5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5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5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5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5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5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5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5">
        <f>GETPIVOTDATA("Record",MissingElementsPivot!$A$3,"Organization",A22)</f>
        <v>7</v>
      </c>
      <c r="X22" s="71">
        <f t="shared" si="0"/>
        <v>1</v>
      </c>
      <c r="Y22" s="71">
        <f t="shared" si="1"/>
        <v>-17.920287986082563</v>
      </c>
      <c r="AA22" s="84" t="s">
        <v>533</v>
      </c>
      <c r="AB22" s="84">
        <v>7</v>
      </c>
      <c r="AC22" s="85">
        <v>-41.249186342999167</v>
      </c>
      <c r="AD22" s="85">
        <v>-17.932264598609066</v>
      </c>
      <c r="AE22" s="85">
        <v>-39.431309441004096</v>
      </c>
      <c r="AF22" s="85">
        <v>-12.685924359347721</v>
      </c>
      <c r="AG22" s="85">
        <v>-98.058223352050476</v>
      </c>
      <c r="AH22" s="85">
        <v>-11.374943942926553</v>
      </c>
      <c r="AI22" s="85">
        <v>-3.1906898982677112</v>
      </c>
    </row>
    <row r="23" spans="1:35" x14ac:dyDescent="0.2">
      <c r="A23" s="61" t="s">
        <v>542</v>
      </c>
      <c r="B23" s="82">
        <f>IF(ISERR(GETPIVOTDATA("Record",MissingElementsPivot!$A$3,"Dialect",$A23,$H$1,B$2)*B$2),0,GETPIVOTDATA("Record",MissingElementsPivot!$A$3,"Dialect",$A23,$H$1,B$2)*B$2)</f>
        <v>0</v>
      </c>
      <c r="C23" s="72">
        <f>IF(ISERR(GETPIVOTDATA("Record",MissingElementsPivot!$A$3,"Dialect",$A23,$H$1,C$2)*C$2),0,GETPIVOTDATA("Record",MissingElementsPivot!$A$3,"Dialect",$A23,$H$1,C$2)*C$2)</f>
        <v>82</v>
      </c>
      <c r="D23" s="72">
        <f>IF(ISERR(GETPIVOTDATA("Record",MissingElementsPivot!$A$3,"Dialect",$A23,$H$1,D$2)*D$2),0,GETPIVOTDATA("Record",MissingElementsPivot!$A$3,"Dialect",$A23,$H$1,D$2)*D$2)</f>
        <v>808</v>
      </c>
      <c r="E23" s="72">
        <f>IF(ISERR(GETPIVOTDATA("Record",MissingElementsPivot!$A$3,"Dialect",$A23,$H$1,E$2)*E$2),0,GETPIVOTDATA("Record",MissingElementsPivot!$A$3,"Dialect",$A23,$H$1,E$2)*E$2)</f>
        <v>1836</v>
      </c>
      <c r="F23" s="72">
        <f>IF(ISERR(GETPIVOTDATA("Record",MissingElementsPivot!$A$3,"Dialect",$A23,$H$1,F$2)*F$2),0,GETPIVOTDATA("Record",MissingElementsPivot!$A$3,"Dialect",$A23,$H$1,F$2)*F$2)</f>
        <v>1332</v>
      </c>
      <c r="G23" s="72">
        <f>IF(ISERR(GETPIVOTDATA("Record",MissingElementsPivot!$A$3,"Dialect",$A23,$H$1,G$2)*G$2),0,GETPIVOTDATA("Record",MissingElementsPivot!$A$3,"Dialect",$A23,$H$1,G$2)*G$2)</f>
        <v>1825</v>
      </c>
      <c r="H23" s="72">
        <f>IF(ISERR(GETPIVOTDATA("Record",MissingElementsPivot!$A$3,"Dialect",$A23,$H$1,H$2)*H$2),0,GETPIVOTDATA("Record",MissingElementsPivot!$A$3,"Dialect",$A23,$H$1,H$2)*H$2)</f>
        <v>1326</v>
      </c>
      <c r="I23" s="72">
        <f>IF(ISERR(GETPIVOTDATA("Record",MissingElementsPivot!$A$3,"Dialect",$A23,$H$1,I$2)*I$2),0,GETPIVOTDATA("Record",MissingElementsPivot!$A$3,"Dialect",$A23,$H$1,I$2)*I$2)</f>
        <v>35</v>
      </c>
      <c r="J23" s="72">
        <f>IF(ISERR(GETPIVOTDATA("Record",MissingElementsPivot!$A$3,"Dialect",$A23,$H$1,J$2)*J$2),0,GETPIVOTDATA("Record",MissingElementsPivot!$A$3,"Dialect",$A23,$H$1,J$2)*J$2)</f>
        <v>0</v>
      </c>
      <c r="K23" s="72">
        <f>IF(ISERR(GETPIVOTDATA("Record",MissingElementsPivot!$A$3,"Dialect",$A23,$H$1,K$2)*K$2),0,GETPIVOTDATA("Record",MissingElementsPivot!$A$3,"Dialect",$A23,$H$1,K$2)*K$2)</f>
        <v>0</v>
      </c>
      <c r="L23" s="72">
        <f>IF(ISERR(GETPIVOTDATA("Record",MissingElementsPivot!$A$3,"Dialect",$A23,$H$1,L$2)*L$2),0,GETPIVOTDATA("Record",MissingElementsPivot!$A$3,"Dialect",$A23,$H$1,L$2)*L$2)</f>
        <v>0</v>
      </c>
      <c r="M23" s="72">
        <f>IF(ISERR(GETPIVOTDATA("Record",MissingElementsPivot!$A$3,"Dialect",$A23,$H$1,M$2)*M$2),0,GETPIVOTDATA("Record",MissingElementsPivot!$A$3,"Dialect",$A23,$H$1,M$2)*M$2)</f>
        <v>0</v>
      </c>
      <c r="N23" s="72">
        <f>IF(ISERR(GETPIVOTDATA("Record",MissingElementsPivot!$A$3,"Dialect",$A23,$H$1,N$2)*N$2),0,GETPIVOTDATA("Record",MissingElementsPivot!$A$3,"Dialect",$A23,$H$1,N$2)*N$2)</f>
        <v>0</v>
      </c>
      <c r="O23" s="72">
        <f>IF(ISERR(GETPIVOTDATA("Record",MissingElementsPivot!$A$3,"Dialect",$A23,$H$1,O$2)*O$2),0,GETPIVOTDATA("Record",MissingElementsPivot!$A$3,"Dialect",$A23,$H$1,O$2)*O$2)</f>
        <v>0</v>
      </c>
      <c r="P23" s="72">
        <f>IF(ISERR(GETPIVOTDATA("Record",MissingElementsPivot!$A$3,"Dialect",$A23,$H$1,P$2)*P$2),0,GETPIVOTDATA("Record",MissingElementsPivot!$A$3,"Dialect",$A23,$H$1,P$2)*P$2)</f>
        <v>0</v>
      </c>
      <c r="Q23" s="72">
        <f>IF(ISERR(GETPIVOTDATA("Record",MissingElementsPivot!$A$3,"Dialect",$A23,$H$1,Q$2)*Q$2),0,GETPIVOTDATA("Record",MissingElementsPivot!$A$3,"Dialect",$A23,$H$1,Q$2)*Q$2)</f>
        <v>0</v>
      </c>
      <c r="R23" s="72">
        <f>IF(ISERR(GETPIVOTDATA("Record",MissingElementsPivot!$A$3,"Dialect",$A23,$H$1,R$2)*R$2),0,GETPIVOTDATA("Record",MissingElementsPivot!$A$3,"Dialect",$A23,$H$1,R$2)*R$2)</f>
        <v>0</v>
      </c>
      <c r="S23" s="72">
        <f>IF(ISERR(GETPIVOTDATA("Record",MissingElementsPivot!$A$3,"Dialect",$A23,$H$1,S$2)*S$2),0,GETPIVOTDATA("Record",MissingElementsPivot!$A$3,"Dialect",$A23,$H$1,S$2)*S$2)</f>
        <v>0</v>
      </c>
      <c r="T23" s="72">
        <f>IF(ISERR(GETPIVOTDATA("Record",MissingElementsPivot!$A$3,"Dialect",$A23,$H$1,T$2)*T$2),0,GETPIVOTDATA("Record",MissingElementsPivot!$A$3,"Dialect",$A23,$H$1,T$2)*T$2)</f>
        <v>0</v>
      </c>
      <c r="U23" s="72">
        <f>IF(ISERR(GETPIVOTDATA("Record",MissingElementsPivot!$A$3,"Dialect",$A23,$H$1,U$2)*U$2),0,GETPIVOTDATA("Record",MissingElementsPivot!$A$3,"Dialect",$A23,$H$1,U$2)*U$2)</f>
        <v>0</v>
      </c>
      <c r="V23" s="72">
        <f>IF(ISERR(GETPIVOTDATA("Record",MissingElementsPivot!$A$3,"Dialect",$A23,$H$1,V$2)*V$2),0,GETPIVOTDATA("Record",MissingElementsPivot!$A$3,"Dialect",$A23,$H$1,V$2)*V$2)</f>
        <v>0</v>
      </c>
      <c r="W23" s="72">
        <f>GETPIVOTDATA("Record",MissingElementsPivot!$A$3,"Dialect",$A23)</f>
        <v>2053</v>
      </c>
      <c r="X23" s="73">
        <f t="shared" si="0"/>
        <v>3.528494885533366</v>
      </c>
      <c r="Y23" s="73">
        <f t="shared" si="1"/>
        <v>26.27498403290631</v>
      </c>
      <c r="AA23" s="90" t="s">
        <v>542</v>
      </c>
      <c r="AB23" s="90">
        <v>2053</v>
      </c>
      <c r="AC23" s="91">
        <v>35.651905565354248</v>
      </c>
      <c r="AD23" s="91">
        <v>12.884216768551967</v>
      </c>
      <c r="AE23" s="91">
        <v>44.375970491143519</v>
      </c>
      <c r="AF23" s="91">
        <v>6.0783707215828722</v>
      </c>
      <c r="AG23" s="91">
        <v>6.1469887158627454</v>
      </c>
      <c r="AH23" s="91">
        <v>6.0875621429242983</v>
      </c>
      <c r="AI23" s="91">
        <v>6.0875621429242983</v>
      </c>
    </row>
    <row r="24" spans="1:35" x14ac:dyDescent="0.2">
      <c r="A24" s="61" t="s">
        <v>5</v>
      </c>
      <c r="B24" s="82">
        <f>IF(ISERR(GETPIVOTDATA("Record",MissingElementsPivot!$A$3,"Dialect",$A24,$H$1,B$2)*B$2),0,GETPIVOTDATA("Record",MissingElementsPivot!$A$3,"Dialect",$A24,$H$1,B$2)*B$2)</f>
        <v>0</v>
      </c>
      <c r="C24" s="72">
        <f>IF(ISERR(GETPIVOTDATA("Record",MissingElementsPivot!$A$3,"Dialect",$A24,$H$1,C$2)*C$2),0,GETPIVOTDATA("Record",MissingElementsPivot!$A$3,"Dialect",$A24,$H$1,C$2)*C$2)</f>
        <v>111</v>
      </c>
      <c r="D24" s="72">
        <f>IF(ISERR(GETPIVOTDATA("Record",MissingElementsPivot!$A$3,"Dialect",$A24,$H$1,D$2)*D$2),0,GETPIVOTDATA("Record",MissingElementsPivot!$A$3,"Dialect",$A24,$H$1,D$2)*D$2)</f>
        <v>1106</v>
      </c>
      <c r="E24" s="72">
        <f>IF(ISERR(GETPIVOTDATA("Record",MissingElementsPivot!$A$3,"Dialect",$A24,$H$1,E$2)*E$2),0,GETPIVOTDATA("Record",MissingElementsPivot!$A$3,"Dialect",$A24,$H$1,E$2)*E$2)</f>
        <v>144</v>
      </c>
      <c r="F24" s="72">
        <f>IF(ISERR(GETPIVOTDATA("Record",MissingElementsPivot!$A$3,"Dialect",$A24,$H$1,F$2)*F$2),0,GETPIVOTDATA("Record",MissingElementsPivot!$A$3,"Dialect",$A24,$H$1,F$2)*F$2)</f>
        <v>24</v>
      </c>
      <c r="G24" s="72">
        <f>IF(ISERR(GETPIVOTDATA("Record",MissingElementsPivot!$A$3,"Dialect",$A24,$H$1,G$2)*G$2),0,GETPIVOTDATA("Record",MissingElementsPivot!$A$3,"Dialect",$A24,$H$1,G$2)*G$2)</f>
        <v>0</v>
      </c>
      <c r="H24" s="72">
        <f>IF(ISERR(GETPIVOTDATA("Record",MissingElementsPivot!$A$3,"Dialect",$A24,$H$1,H$2)*H$2),0,GETPIVOTDATA("Record",MissingElementsPivot!$A$3,"Dialect",$A24,$H$1,H$2)*H$2)</f>
        <v>0</v>
      </c>
      <c r="I24" s="72">
        <f>IF(ISERR(GETPIVOTDATA("Record",MissingElementsPivot!$A$3,"Dialect",$A24,$H$1,I$2)*I$2),0,GETPIVOTDATA("Record",MissingElementsPivot!$A$3,"Dialect",$A24,$H$1,I$2)*I$2)</f>
        <v>0</v>
      </c>
      <c r="J24" s="72">
        <f>IF(ISERR(GETPIVOTDATA("Record",MissingElementsPivot!$A$3,"Dialect",$A24,$H$1,J$2)*J$2),0,GETPIVOTDATA("Record",MissingElementsPivot!$A$3,"Dialect",$A24,$H$1,J$2)*J$2)</f>
        <v>0</v>
      </c>
      <c r="K24" s="72">
        <f>IF(ISERR(GETPIVOTDATA("Record",MissingElementsPivot!$A$3,"Dialect",$A24,$H$1,K$2)*K$2),0,GETPIVOTDATA("Record",MissingElementsPivot!$A$3,"Dialect",$A24,$H$1,K$2)*K$2)</f>
        <v>0</v>
      </c>
      <c r="L24" s="72">
        <f>IF(ISERR(GETPIVOTDATA("Record",MissingElementsPivot!$A$3,"Dialect",$A24,$H$1,L$2)*L$2),0,GETPIVOTDATA("Record",MissingElementsPivot!$A$3,"Dialect",$A24,$H$1,L$2)*L$2)</f>
        <v>0</v>
      </c>
      <c r="M24" s="72">
        <f>IF(ISERR(GETPIVOTDATA("Record",MissingElementsPivot!$A$3,"Dialect",$A24,$H$1,M$2)*M$2),0,GETPIVOTDATA("Record",MissingElementsPivot!$A$3,"Dialect",$A24,$H$1,M$2)*M$2)</f>
        <v>0</v>
      </c>
      <c r="N24" s="72">
        <f>IF(ISERR(GETPIVOTDATA("Record",MissingElementsPivot!$A$3,"Dialect",$A24,$H$1,N$2)*N$2),0,GETPIVOTDATA("Record",MissingElementsPivot!$A$3,"Dialect",$A24,$H$1,N$2)*N$2)</f>
        <v>0</v>
      </c>
      <c r="O24" s="72">
        <f>IF(ISERR(GETPIVOTDATA("Record",MissingElementsPivot!$A$3,"Dialect",$A24,$H$1,O$2)*O$2),0,GETPIVOTDATA("Record",MissingElementsPivot!$A$3,"Dialect",$A24,$H$1,O$2)*O$2)</f>
        <v>0</v>
      </c>
      <c r="P24" s="72">
        <f>IF(ISERR(GETPIVOTDATA("Record",MissingElementsPivot!$A$3,"Dialect",$A24,$H$1,P$2)*P$2),0,GETPIVOTDATA("Record",MissingElementsPivot!$A$3,"Dialect",$A24,$H$1,P$2)*P$2)</f>
        <v>0</v>
      </c>
      <c r="Q24" s="72">
        <f>IF(ISERR(GETPIVOTDATA("Record",MissingElementsPivot!$A$3,"Dialect",$A24,$H$1,Q$2)*Q$2),0,GETPIVOTDATA("Record",MissingElementsPivot!$A$3,"Dialect",$A24,$H$1,Q$2)*Q$2)</f>
        <v>0</v>
      </c>
      <c r="R24" s="72">
        <f>IF(ISERR(GETPIVOTDATA("Record",MissingElementsPivot!$A$3,"Dialect",$A24,$H$1,R$2)*R$2),0,GETPIVOTDATA("Record",MissingElementsPivot!$A$3,"Dialect",$A24,$H$1,R$2)*R$2)</f>
        <v>0</v>
      </c>
      <c r="S24" s="72">
        <f>IF(ISERR(GETPIVOTDATA("Record",MissingElementsPivot!$A$3,"Dialect",$A24,$H$1,S$2)*S$2),0,GETPIVOTDATA("Record",MissingElementsPivot!$A$3,"Dialect",$A24,$H$1,S$2)*S$2)</f>
        <v>0</v>
      </c>
      <c r="T24" s="72">
        <f>IF(ISERR(GETPIVOTDATA("Record",MissingElementsPivot!$A$3,"Dialect",$A24,$H$1,T$2)*T$2),0,GETPIVOTDATA("Record",MissingElementsPivot!$A$3,"Dialect",$A24,$H$1,T$2)*T$2)</f>
        <v>0</v>
      </c>
      <c r="U24" s="72">
        <f>IF(ISERR(GETPIVOTDATA("Record",MissingElementsPivot!$A$3,"Dialect",$A24,$H$1,U$2)*U$2),0,GETPIVOTDATA("Record",MissingElementsPivot!$A$3,"Dialect",$A24,$H$1,U$2)*U$2)</f>
        <v>0</v>
      </c>
      <c r="V24" s="72">
        <f>IF(ISERR(GETPIVOTDATA("Record",MissingElementsPivot!$A$3,"Dialect",$A24,$H$1,V$2)*V$2),0,GETPIVOTDATA("Record",MissingElementsPivot!$A$3,"Dialect",$A24,$H$1,V$2)*V$2)</f>
        <v>0</v>
      </c>
      <c r="W24" s="72">
        <f>GETPIVOTDATA("Record",MissingElementsPivot!$A$3,"Dialect",$A24)</f>
        <v>765</v>
      </c>
      <c r="X24" s="73">
        <f t="shared" si="0"/>
        <v>1.8104575163398693</v>
      </c>
      <c r="Y24" s="73">
        <f t="shared" si="1"/>
        <v>-0.93710529491289529</v>
      </c>
      <c r="AA24" s="90" t="s">
        <v>5</v>
      </c>
      <c r="AB24" s="90">
        <v>765</v>
      </c>
      <c r="AC24" s="91">
        <v>-2.0150337015066397</v>
      </c>
      <c r="AD24" s="91">
        <v>-40.129492339793913</v>
      </c>
      <c r="AE24" s="91">
        <v>-10.532595667657745</v>
      </c>
      <c r="AF24" s="91">
        <v>-9.9318461697605365</v>
      </c>
      <c r="AG24" s="91">
        <v>-82.979655492854036</v>
      </c>
      <c r="AH24" s="91">
        <v>-8.0441769850563904</v>
      </c>
      <c r="AI24" s="91">
        <v>0.18882084567340271</v>
      </c>
    </row>
    <row r="25" spans="1:35" x14ac:dyDescent="0.2">
      <c r="A25" s="61" t="s">
        <v>3106</v>
      </c>
      <c r="B25" s="82">
        <f>IF(ISERR(GETPIVOTDATA("Record",MissingElementsPivot!$A$3,$H$1,B$2)*B$2),0,GETPIVOTDATA("Record",MissingElementsPivot!$A$3,$H$1,B$2)*B$2)</f>
        <v>0</v>
      </c>
      <c r="C25" s="72">
        <f>IF(ISERR(GETPIVOTDATA("Record",MissingElementsPivot!$A$3,$H$1,C$2)*C$2),0,GETPIVOTDATA("Record",MissingElementsPivot!$A$3,$H$1,C$2)*C$2)</f>
        <v>193</v>
      </c>
      <c r="D25" s="72">
        <f>IF(ISERR(GETPIVOTDATA("Record",MissingElementsPivot!$A$3,$H$1,D$2)*D$2),0,GETPIVOTDATA("Record",MissingElementsPivot!$A$3,$H$1,D$2)*D$2)</f>
        <v>1914</v>
      </c>
      <c r="E25" s="72">
        <f>IF(ISERR(GETPIVOTDATA("Record",MissingElementsPivot!$A$3,$H$1,E$2)*E$2),0,GETPIVOTDATA("Record",MissingElementsPivot!$A$3,$H$1,E$2)*E$2)</f>
        <v>1980</v>
      </c>
      <c r="F25" s="72">
        <f>IF(ISERR(GETPIVOTDATA("Record",MissingElementsPivot!$A$3,$H$1,F$2)*F$2),0,GETPIVOTDATA("Record",MissingElementsPivot!$A$3,$H$1,F$2)*F$2)</f>
        <v>1356</v>
      </c>
      <c r="G25" s="72">
        <f>IF(ISERR(GETPIVOTDATA("Record",MissingElementsPivot!$A$3,$H$1,G$2)*G$2),0,GETPIVOTDATA("Record",MissingElementsPivot!$A$3,$H$1,G$2)*G$2)</f>
        <v>1825</v>
      </c>
      <c r="H25" s="72">
        <f>IF(ISERR(GETPIVOTDATA("Record",MissingElementsPivot!$A$3,$H$1,H$2)*H$2),0,GETPIVOTDATA("Record",MissingElementsPivot!$A$3,$H$1,H$2)*H$2)</f>
        <v>1326</v>
      </c>
      <c r="I25" s="72">
        <f>IF(ISERR(GETPIVOTDATA("Record",MissingElementsPivot!$A$3,$H$1,I$2)*I$2),0,GETPIVOTDATA("Record",MissingElementsPivot!$A$3,$H$1,I$2)*I$2)</f>
        <v>35</v>
      </c>
      <c r="J25" s="72">
        <f>IF(ISERR(GETPIVOTDATA("Record",MissingElementsPivot!$A$3,$H$1,J$2)*J$2),0,GETPIVOTDATA("Record",MissingElementsPivot!$A$3,$H$1,J$2)*J$2)</f>
        <v>0</v>
      </c>
      <c r="K25" s="72">
        <f>IF(ISERR(GETPIVOTDATA("Record",MissingElementsPivot!$A$3,$H$1,K$2)*K$2),0,GETPIVOTDATA("Record",MissingElementsPivot!$A$3,$H$1,K$2)*K$2)</f>
        <v>0</v>
      </c>
      <c r="L25" s="72">
        <f>IF(ISERR(GETPIVOTDATA("Record",MissingElementsPivot!$A$3,$H$1,L$2)*L$2),0,GETPIVOTDATA("Record",MissingElementsPivot!$A$3,$H$1,L$2)*L$2)</f>
        <v>0</v>
      </c>
      <c r="M25" s="72">
        <f>IF(ISERR(GETPIVOTDATA("Record",MissingElementsPivot!$A$3,$H$1,M$2)*M$2),0,GETPIVOTDATA("Record",MissingElementsPivot!$A$3,$H$1,M$2)*M$2)</f>
        <v>0</v>
      </c>
      <c r="N25" s="72">
        <f>IF(ISERR(GETPIVOTDATA("Record",MissingElementsPivot!$A$3,$H$1,N$2)*N$2),0,GETPIVOTDATA("Record",MissingElementsPivot!$A$3,$H$1,N$2)*N$2)</f>
        <v>0</v>
      </c>
      <c r="O25" s="72">
        <f>IF(ISERR(GETPIVOTDATA("Record",MissingElementsPivot!$A$3,$H$1,O$2)*O$2),0,GETPIVOTDATA("Record",MissingElementsPivot!$A$3,$H$1,O$2)*O$2)</f>
        <v>0</v>
      </c>
      <c r="P25" s="72">
        <f>IF(ISERR(GETPIVOTDATA("Record",MissingElementsPivot!$A$3,$H$1,P$2)*P$2),0,GETPIVOTDATA("Record",MissingElementsPivot!$A$3,$H$1,P$2)*P$2)</f>
        <v>0</v>
      </c>
      <c r="Q25" s="72">
        <f>IF(ISERR(GETPIVOTDATA("Record",MissingElementsPivot!$A$3,$H$1,Q$2)*Q$2),0,GETPIVOTDATA("Record",MissingElementsPivot!$A$3,$H$1,Q$2)*Q$2)</f>
        <v>0</v>
      </c>
      <c r="R25" s="72">
        <f>IF(ISERR(GETPIVOTDATA("Record",MissingElementsPivot!$A$3,$H$1,R$2)*R$2),0,GETPIVOTDATA("Record",MissingElementsPivot!$A$3,$H$1,R$2)*R$2)</f>
        <v>0</v>
      </c>
      <c r="S25" s="72">
        <f>IF(ISERR(GETPIVOTDATA("Record",MissingElementsPivot!$A$3,$H$1,S$2)*S$2),0,GETPIVOTDATA("Record",MissingElementsPivot!$A$3,$H$1,S$2)*S$2)</f>
        <v>0</v>
      </c>
      <c r="T25" s="72">
        <f>IF(ISERR(GETPIVOTDATA("Record",MissingElementsPivot!$A$3,$H$1,T$2)*T$2),0,GETPIVOTDATA("Record",MissingElementsPivot!$A$3,$H$1,T$2)*T$2)</f>
        <v>0</v>
      </c>
      <c r="U25" s="72">
        <f>IF(ISERR(GETPIVOTDATA("Record",MissingElementsPivot!$A$3,$H$1,U$2)*U$2),0,GETPIVOTDATA("Record",MissingElementsPivot!$A$3,$H$1,U$2)*U$2)</f>
        <v>0</v>
      </c>
      <c r="V25" s="72">
        <f>IF(ISERR(GETPIVOTDATA("Record",MissingElementsPivot!$A$3,$H$1,V$2)*V$2),0,GETPIVOTDATA("Record",MissingElementsPivot!$A$3,$H$1,V$2)*V$2)</f>
        <v>0</v>
      </c>
      <c r="W25" s="72">
        <f>GETPIVOTDATA("Record",MissingElementsPivot!$A$3)</f>
        <v>2818</v>
      </c>
      <c r="X25" s="73">
        <f t="shared" si="0"/>
        <v>3.0621007806955287</v>
      </c>
      <c r="Y25" s="73">
        <f t="shared" si="1"/>
        <v>19.932113527208688</v>
      </c>
      <c r="AA25" s="90" t="s">
        <v>3106</v>
      </c>
      <c r="AB25" s="90">
        <v>2818</v>
      </c>
      <c r="AC25" s="91">
        <v>28.345828575022207</v>
      </c>
      <c r="AD25" s="91">
        <v>-0.9635942337418707</v>
      </c>
      <c r="AE25" s="91">
        <v>29.867699478737702</v>
      </c>
      <c r="AF25" s="91">
        <v>2.0789933814095876</v>
      </c>
      <c r="AG25" s="91">
        <v>-18.539559326841342</v>
      </c>
      <c r="AH25" s="91">
        <v>2.1776197817949603</v>
      </c>
      <c r="AI25" s="91">
        <v>4.5980866906845295</v>
      </c>
    </row>
    <row r="26" spans="1:35" x14ac:dyDescent="0.2">
      <c r="AA26" t="s">
        <v>542</v>
      </c>
      <c r="AB26" t="s">
        <v>3113</v>
      </c>
      <c r="AC26" s="92">
        <f>COUNTIF(AC3:AC17,"&lt;-2.0")</f>
        <v>1</v>
      </c>
      <c r="AD26" s="92">
        <f t="shared" ref="AD26:AI26" si="2">COUNTIF(AD3:AD17,"&lt;-2.0")</f>
        <v>3</v>
      </c>
      <c r="AE26" s="92">
        <f t="shared" si="2"/>
        <v>5</v>
      </c>
      <c r="AF26" s="92">
        <f t="shared" si="2"/>
        <v>4</v>
      </c>
      <c r="AG26" s="92">
        <f t="shared" si="2"/>
        <v>7</v>
      </c>
      <c r="AH26" s="92">
        <f t="shared" si="2"/>
        <v>1</v>
      </c>
      <c r="AI26" s="92">
        <f t="shared" si="2"/>
        <v>1</v>
      </c>
    </row>
    <row r="27" spans="1:35" x14ac:dyDescent="0.2">
      <c r="AB27" t="s">
        <v>3115</v>
      </c>
      <c r="AC27" s="92">
        <f>COUNTIF(AC3:AC17,"&gt;=-2.0")-COUNTIF(AC3:AC17,"&gt;2.0")-1</f>
        <v>1</v>
      </c>
      <c r="AD27" s="92">
        <f t="shared" ref="AD27:AI27" si="3">COUNTIF(AD3:AD17,"&gt;=-2.0")-COUNTIF(AD3:AD17,"&gt;2.0")-1</f>
        <v>1</v>
      </c>
      <c r="AE27" s="92">
        <f t="shared" si="3"/>
        <v>0</v>
      </c>
      <c r="AF27" s="92">
        <f t="shared" si="3"/>
        <v>2</v>
      </c>
      <c r="AG27" s="92">
        <f t="shared" si="3"/>
        <v>1</v>
      </c>
      <c r="AH27" s="92">
        <f t="shared" si="3"/>
        <v>2</v>
      </c>
      <c r="AI27" s="92">
        <f t="shared" si="3"/>
        <v>2</v>
      </c>
    </row>
    <row r="28" spans="1:35" x14ac:dyDescent="0.2">
      <c r="AB28" t="s">
        <v>3114</v>
      </c>
      <c r="AC28" s="92">
        <f t="shared" ref="AC28:AI28" si="4">COUNTIF(AC3:AC17,"&gt;2.0")</f>
        <v>12</v>
      </c>
      <c r="AD28" s="92">
        <f t="shared" si="4"/>
        <v>10</v>
      </c>
      <c r="AE28" s="92">
        <f t="shared" si="4"/>
        <v>9</v>
      </c>
      <c r="AF28" s="92">
        <f t="shared" si="4"/>
        <v>8</v>
      </c>
      <c r="AG28" s="92">
        <f t="shared" si="4"/>
        <v>6</v>
      </c>
      <c r="AH28" s="92">
        <f t="shared" si="4"/>
        <v>11</v>
      </c>
      <c r="AI28" s="92">
        <f t="shared" si="4"/>
        <v>11</v>
      </c>
    </row>
    <row r="29" spans="1:35" ht="24" x14ac:dyDescent="0.3">
      <c r="A29" s="101" t="s">
        <v>3109</v>
      </c>
      <c r="B29" s="101"/>
      <c r="C29" s="101"/>
      <c r="D29" s="101"/>
      <c r="E29" s="101"/>
      <c r="F29" s="101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3113</v>
      </c>
      <c r="AC29" s="92">
        <f t="shared" ref="AC29:AI29" si="5">COUNTIF(AC18:AC22,"&lt;-2.0")</f>
        <v>2</v>
      </c>
      <c r="AD29" s="92">
        <f t="shared" si="5"/>
        <v>5</v>
      </c>
      <c r="AE29" s="92">
        <f t="shared" si="5"/>
        <v>3</v>
      </c>
      <c r="AF29" s="92">
        <f t="shared" si="5"/>
        <v>4</v>
      </c>
      <c r="AG29" s="92">
        <f t="shared" si="5"/>
        <v>5</v>
      </c>
      <c r="AH29" s="92">
        <f t="shared" si="5"/>
        <v>4</v>
      </c>
      <c r="AI29" s="92">
        <f t="shared" si="5"/>
        <v>1</v>
      </c>
    </row>
    <row r="30" spans="1:35" x14ac:dyDescent="0.2">
      <c r="B30" s="67">
        <f>B2</f>
        <v>0</v>
      </c>
      <c r="C30" s="67">
        <f t="shared" ref="C30:V30" si="6">C2</f>
        <v>1</v>
      </c>
      <c r="D30" s="67">
        <f t="shared" si="6"/>
        <v>2</v>
      </c>
      <c r="E30" s="67">
        <f t="shared" si="6"/>
        <v>3</v>
      </c>
      <c r="F30" s="67">
        <f t="shared" si="6"/>
        <v>4</v>
      </c>
      <c r="G30" s="67">
        <f t="shared" si="6"/>
        <v>5</v>
      </c>
      <c r="H30" s="67">
        <f t="shared" si="6"/>
        <v>6</v>
      </c>
      <c r="I30" s="67">
        <f t="shared" si="6"/>
        <v>7</v>
      </c>
      <c r="J30" s="67">
        <f t="shared" si="6"/>
        <v>8</v>
      </c>
      <c r="K30" s="67">
        <f t="shared" si="6"/>
        <v>9</v>
      </c>
      <c r="L30" s="67">
        <f t="shared" si="6"/>
        <v>10</v>
      </c>
      <c r="M30" s="67">
        <f t="shared" si="6"/>
        <v>11</v>
      </c>
      <c r="N30" s="67">
        <f t="shared" si="6"/>
        <v>12</v>
      </c>
      <c r="O30" s="67">
        <f t="shared" si="6"/>
        <v>13</v>
      </c>
      <c r="P30" s="67">
        <f t="shared" si="6"/>
        <v>14</v>
      </c>
      <c r="Q30" s="67">
        <f t="shared" si="6"/>
        <v>15</v>
      </c>
      <c r="R30" s="67">
        <f t="shared" si="6"/>
        <v>16</v>
      </c>
      <c r="S30" s="67">
        <f t="shared" si="6"/>
        <v>17</v>
      </c>
      <c r="T30" s="67">
        <f t="shared" si="6"/>
        <v>18</v>
      </c>
      <c r="U30" s="67">
        <f t="shared" si="6"/>
        <v>19</v>
      </c>
      <c r="V30" s="67">
        <f t="shared" si="6"/>
        <v>20</v>
      </c>
      <c r="W30" s="60" t="s">
        <v>3105</v>
      </c>
      <c r="X30" s="60" t="s">
        <v>3103</v>
      </c>
      <c r="AB30" t="s">
        <v>3115</v>
      </c>
      <c r="AC30" s="92">
        <f>COUNTIF(AC18:AC22,"&gt;=-2.0")-COUNTIF(AC18:AC22,"&gt;2.0")</f>
        <v>1</v>
      </c>
      <c r="AD30" s="92">
        <f t="shared" ref="AD30:AI30" si="7">COUNTIF(AD18:AD22,"&gt;=-2.0")-COUNTIF(AD18:AD22,"&gt;2.0")</f>
        <v>0</v>
      </c>
      <c r="AE30" s="92">
        <f t="shared" si="7"/>
        <v>0</v>
      </c>
      <c r="AF30" s="92">
        <f t="shared" si="7"/>
        <v>0</v>
      </c>
      <c r="AG30" s="92">
        <f t="shared" si="7"/>
        <v>0</v>
      </c>
      <c r="AH30" s="92">
        <f t="shared" si="7"/>
        <v>1</v>
      </c>
      <c r="AI30" s="92">
        <f t="shared" si="7"/>
        <v>2</v>
      </c>
    </row>
    <row r="31" spans="1:35" x14ac:dyDescent="0.2">
      <c r="A31" s="62" t="str">
        <f>A3</f>
        <v>LTER</v>
      </c>
      <c r="B31" s="79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79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79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79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79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79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79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79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79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79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79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79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79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79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79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79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79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79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79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79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79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97">
        <f>GETPIVOTDATA("Record",MissingElementsPivot!$A$3,"Organization",A31)</f>
        <v>250</v>
      </c>
      <c r="X31" s="70">
        <f>SUM(B31:V31)/W31</f>
        <v>0.75526400000000016</v>
      </c>
      <c r="AB31" t="s">
        <v>3114</v>
      </c>
      <c r="AC31" s="92">
        <f t="shared" ref="AC31:AI31" si="8">COUNTIF(AC18:AC22,"&gt;2.0")</f>
        <v>2</v>
      </c>
      <c r="AD31" s="92">
        <f t="shared" si="8"/>
        <v>0</v>
      </c>
      <c r="AE31" s="92">
        <f t="shared" si="8"/>
        <v>2</v>
      </c>
      <c r="AF31" s="92">
        <f t="shared" si="8"/>
        <v>1</v>
      </c>
      <c r="AG31" s="92">
        <f t="shared" si="8"/>
        <v>0</v>
      </c>
      <c r="AH31" s="92">
        <f t="shared" si="8"/>
        <v>0</v>
      </c>
      <c r="AI31" s="92">
        <f t="shared" si="8"/>
        <v>2</v>
      </c>
    </row>
    <row r="32" spans="1:35" x14ac:dyDescent="0.2">
      <c r="A32" s="63" t="str">
        <f>A4</f>
        <v>TERN</v>
      </c>
      <c r="B32" s="77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7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7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7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7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7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7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7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7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7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7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7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7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7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7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7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7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7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7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7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7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8">
        <f>GETPIVOTDATA("Record",MissingElementsPivot!$A$3,"Organization",A32)</f>
        <v>250</v>
      </c>
      <c r="X32" s="69">
        <f t="shared" ref="X32:X53" si="9">SUM(B32:V32)/W32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63" t="str">
        <f t="shared" ref="A33:A53" si="10">A5</f>
        <v>TFRI</v>
      </c>
      <c r="B33" s="77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7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7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7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7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77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77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77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7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77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77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77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77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77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77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77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77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7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7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77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7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8">
        <f>GETPIVOTDATA("Record",MissingElementsPivot!$A$3,"Organization",A33)</f>
        <v>250</v>
      </c>
      <c r="X33" s="69">
        <f t="shared" si="9"/>
        <v>0.235344</v>
      </c>
    </row>
    <row r="34" spans="1:28" x14ac:dyDescent="0.2">
      <c r="A34" s="63" t="str">
        <f t="shared" si="10"/>
        <v>PISCO</v>
      </c>
      <c r="B34" s="77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7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7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7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77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77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77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7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7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7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77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77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77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7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7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7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7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7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7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7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7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8">
        <f>GETPIVOTDATA("Record",MissingElementsPivot!$A$3,"Organization",A34)</f>
        <v>248</v>
      </c>
      <c r="X34" s="69">
        <f t="shared" si="9"/>
        <v>0.10191207075962538</v>
      </c>
      <c r="AA34" s="83" t="s">
        <v>3104</v>
      </c>
      <c r="AB34" s="83" t="s">
        <v>3117</v>
      </c>
    </row>
    <row r="35" spans="1:28" x14ac:dyDescent="0.2">
      <c r="A35" s="63" t="str">
        <f t="shared" si="10"/>
        <v>SANPARKS</v>
      </c>
      <c r="B35" s="77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7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7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77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7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77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77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77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77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77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77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77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77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77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77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77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77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77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77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7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77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68">
        <f>GETPIVOTDATA("Record",MissingElementsPivot!$A$3,"Organization",A35)</f>
        <v>247</v>
      </c>
      <c r="X35" s="69">
        <f t="shared" si="9"/>
        <v>0.57260404202658621</v>
      </c>
      <c r="AA35" s="83" t="s">
        <v>2775</v>
      </c>
      <c r="AB35" s="95">
        <v>1</v>
      </c>
    </row>
    <row r="36" spans="1:28" x14ac:dyDescent="0.2">
      <c r="A36" s="63" t="str">
        <f t="shared" si="10"/>
        <v>KUBI</v>
      </c>
      <c r="B36" s="77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7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7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7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7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7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7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7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7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7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7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7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7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7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7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7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7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7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7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7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7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8">
        <f>GETPIVOTDATA("Record",MissingElementsPivot!$A$3,"Organization",A36)</f>
        <v>172</v>
      </c>
      <c r="X36" s="69">
        <f t="shared" si="9"/>
        <v>0</v>
      </c>
      <c r="AA36" s="83" t="s">
        <v>2776</v>
      </c>
      <c r="AB36" s="95">
        <v>1</v>
      </c>
    </row>
    <row r="37" spans="1:28" x14ac:dyDescent="0.2">
      <c r="A37" s="63" t="str">
        <f t="shared" si="10"/>
        <v>KNB</v>
      </c>
      <c r="B37" s="77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7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77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77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77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77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77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77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77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77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77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77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77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77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77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77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77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77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77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77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7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8">
        <f>GETPIVOTDATA("Record",MissingElementsPivot!$A$3,"Organization",A37)</f>
        <v>167</v>
      </c>
      <c r="X37" s="69">
        <f t="shared" si="9"/>
        <v>2.0911470472229192</v>
      </c>
      <c r="AA37" s="83" t="s">
        <v>2778</v>
      </c>
      <c r="AB37" s="95">
        <v>0</v>
      </c>
    </row>
    <row r="38" spans="1:28" x14ac:dyDescent="0.2">
      <c r="A38" s="98" t="str">
        <f t="shared" si="10"/>
        <v>LTER_EUROPE</v>
      </c>
      <c r="B38" s="77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7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7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77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77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77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77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7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7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7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7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77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77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77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77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77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77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7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7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7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7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99">
        <f>GETPIVOTDATA("Record",MissingElementsPivot!$A$3,"Organization",A38)</f>
        <v>165</v>
      </c>
      <c r="X38" s="69">
        <f t="shared" si="9"/>
        <v>0.38773186409550048</v>
      </c>
      <c r="AA38" s="83" t="s">
        <v>2777</v>
      </c>
      <c r="AB38" s="95">
        <v>1</v>
      </c>
    </row>
    <row r="39" spans="1:28" x14ac:dyDescent="0.2">
      <c r="A39" s="63" t="str">
        <f t="shared" si="10"/>
        <v>ONEShare</v>
      </c>
      <c r="B39" s="77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7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7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77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7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77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77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7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7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7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77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7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7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7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7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7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77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7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77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77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7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8">
        <f>GETPIVOTDATA("Record",MissingElementsPivot!$A$3,"Organization",A39)</f>
        <v>109</v>
      </c>
      <c r="X39" s="69">
        <f t="shared" si="9"/>
        <v>0.32707684538338522</v>
      </c>
      <c r="AA39" s="83" t="s">
        <v>2779</v>
      </c>
      <c r="AB39" s="95">
        <v>1</v>
      </c>
    </row>
    <row r="40" spans="1:28" x14ac:dyDescent="0.2">
      <c r="A40" s="63" t="str">
        <f t="shared" si="10"/>
        <v>GOA</v>
      </c>
      <c r="B40" s="77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7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7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7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7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77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77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7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77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77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77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7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77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77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77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7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77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7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7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7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7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8">
        <f>GETPIVOTDATA("Record",MissingElementsPivot!$A$3,"Organization",A40)</f>
        <v>98</v>
      </c>
      <c r="X40" s="69">
        <f t="shared" si="9"/>
        <v>4.8417326114119121E-2</v>
      </c>
      <c r="AA40" s="83" t="s">
        <v>3090</v>
      </c>
      <c r="AB40" s="95">
        <v>4</v>
      </c>
    </row>
    <row r="41" spans="1:28" x14ac:dyDescent="0.2">
      <c r="A41" s="63" t="str">
        <f t="shared" si="10"/>
        <v>ESA</v>
      </c>
      <c r="B41" s="77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7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77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77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7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7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7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7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7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7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77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77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77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77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7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7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7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7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7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7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7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8">
        <f>GETPIVOTDATA("Record",MissingElementsPivot!$A$3,"Organization",A41)</f>
        <v>53</v>
      </c>
      <c r="X41" s="69">
        <f t="shared" si="9"/>
        <v>0.10039159843360627</v>
      </c>
      <c r="AA41" s="83" t="s">
        <v>3091</v>
      </c>
      <c r="AB41" s="95">
        <v>0</v>
      </c>
    </row>
    <row r="42" spans="1:28" x14ac:dyDescent="0.2">
      <c r="A42" s="63" t="str">
        <f t="shared" si="10"/>
        <v>IOE</v>
      </c>
      <c r="B42" s="77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7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7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7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7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7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77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77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7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7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7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7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7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77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77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7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77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77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77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7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7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8">
        <f>GETPIVOTDATA("Record",MissingElementsPivot!$A$3,"Organization",A42)</f>
        <v>24</v>
      </c>
      <c r="X42" s="69">
        <f t="shared" si="9"/>
        <v>3.9930555555555559E-2</v>
      </c>
    </row>
    <row r="43" spans="1:28" x14ac:dyDescent="0.2">
      <c r="A43" s="63" t="str">
        <f t="shared" si="10"/>
        <v>GLEON</v>
      </c>
      <c r="B43" s="77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7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77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77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7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77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77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77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77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77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77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77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77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77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7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7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7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7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77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7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7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8">
        <f>GETPIVOTDATA("Record",MissingElementsPivot!$A$3,"Organization",A43)</f>
        <v>13</v>
      </c>
      <c r="X43" s="69">
        <f t="shared" si="9"/>
        <v>3.2307692307692308</v>
      </c>
    </row>
    <row r="44" spans="1:28" x14ac:dyDescent="0.2">
      <c r="A44" s="63" t="str">
        <f t="shared" si="10"/>
        <v>USANPN</v>
      </c>
      <c r="B44" s="77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7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7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7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7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7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7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7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7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7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7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7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7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7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7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7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7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7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7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7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7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8">
        <f>GETPIVOTDATA("Record",MissingElementsPivot!$A$3,"Organization",A44)</f>
        <v>6</v>
      </c>
      <c r="X44" s="69">
        <f t="shared" si="9"/>
        <v>0</v>
      </c>
    </row>
    <row r="45" spans="1:28" x14ac:dyDescent="0.2">
      <c r="A45" s="63" t="str">
        <f t="shared" si="10"/>
        <v>CLOEBIRD</v>
      </c>
      <c r="B45" s="77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7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7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7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7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7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7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7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7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7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7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7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7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7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7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7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7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7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7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7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7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8">
        <f>GETPIVOTDATA("Record",MissingElementsPivot!$A$3,"Organization",A45)</f>
        <v>1</v>
      </c>
      <c r="X45" s="69">
        <f t="shared" si="9"/>
        <v>0</v>
      </c>
    </row>
    <row r="46" spans="1:28" x14ac:dyDescent="0.2">
      <c r="A46" s="96" t="str">
        <f t="shared" si="10"/>
        <v>CDL</v>
      </c>
      <c r="B46" s="78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78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78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78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78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78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78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78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78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78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78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78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78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78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78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78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78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78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78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78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78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5">
        <f>GETPIVOTDATA("Record",MissingElementsPivot!$A$3,"Organization",A46)</f>
        <v>250</v>
      </c>
      <c r="X46" s="71">
        <f t="shared" si="9"/>
        <v>0</v>
      </c>
    </row>
    <row r="47" spans="1:28" x14ac:dyDescent="0.2">
      <c r="A47" s="96" t="str">
        <f t="shared" si="10"/>
        <v>EDACGSTORE</v>
      </c>
      <c r="B47" s="78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78">
        <f>IF(ISERR(((C$30-VLOOKUP($A47,$A$3:$X$25,24,FALSE))^2)*GETPIVOTDATA("Record",MissingElementsPivot!$A$3,"Organization",$A47,$H$1,C$30)),0,((C$30-VLOOKUP($A47,$A$3:$X$25,24,FALSE))^2)*GETPIVOTDATA("Record",MissingElementsPivot!$A$3,"Organization",$A47,$H$1,C$30))</f>
        <v>16.927999999999997</v>
      </c>
      <c r="D47" s="78">
        <f>IF(ISERR(((D$30-VLOOKUP($A47,$A$3:$X$25,24,FALSE))^2)*GETPIVOTDATA("Record",MissingElementsPivot!$A$3,"Organization",$A47,$H$1,D$30)),0,((D$30-VLOOKUP($A47,$A$3:$X$25,24,FALSE))^2)*GETPIVOTDATA("Record",MissingElementsPivot!$A$3,"Organization",$A47,$H$1,D$30))</f>
        <v>1.4720000000000026</v>
      </c>
      <c r="E47" s="78">
        <f>IF(ISERR(((E$30-VLOOKUP($A47,$A$3:$X$25,24,FALSE))^2)*GETPIVOTDATA("Record",MissingElementsPivot!$A$3,"Organization",$A47,$H$1,E$30)),0,((E$30-VLOOKUP($A47,$A$3:$X$25,24,FALSE))^2)*GETPIVOTDATA("Record",MissingElementsPivot!$A$3,"Organization",$A47,$H$1,E$30))</f>
        <v>0</v>
      </c>
      <c r="F47" s="78">
        <f>IF(ISERR(((F$30-VLOOKUP($A47,$A$3:$X$25,24,FALSE))^2)*GETPIVOTDATA("Record",MissingElementsPivot!$A$3,"Organization",$A47,$H$1,F$30)),0,((F$30-VLOOKUP($A47,$A$3:$X$25,24,FALSE))^2)*GETPIVOTDATA("Record",MissingElementsPivot!$A$3,"Organization",$A47,$H$1,F$30))</f>
        <v>0</v>
      </c>
      <c r="G47" s="78">
        <f>IF(ISERR(((G$30-VLOOKUP($A47,$A$3:$X$25,24,FALSE))^2)*GETPIVOTDATA("Record",MissingElementsPivot!$A$3,"Organization",$A47,$H$1,G$30)),0,((G$30-VLOOKUP($A47,$A$3:$X$25,24,FALSE))^2)*GETPIVOTDATA("Record",MissingElementsPivot!$A$3,"Organization",$A47,$H$1,G$30))</f>
        <v>0</v>
      </c>
      <c r="H47" s="78">
        <f>IF(ISERR(((H$30-VLOOKUP($A47,$A$3:$X$25,24,FALSE))^2)*GETPIVOTDATA("Record",MissingElementsPivot!$A$3,"Organization",$A47,$H$1,H$30)),0,((H$30-VLOOKUP($A47,$A$3:$X$25,24,FALSE))^2)*GETPIVOTDATA("Record",MissingElementsPivot!$A$3,"Organization",$A47,$H$1,H$30))</f>
        <v>0</v>
      </c>
      <c r="I47" s="78">
        <f>IF(ISERR(((I$30-VLOOKUP($A47,$A$3:$X$25,24,FALSE))^2)*GETPIVOTDATA("Record",MissingElementsPivot!$A$3,"Organization",$A47,$H$1,I$30)),0,((I$30-VLOOKUP($A47,$A$3:$X$25,24,FALSE))^2)*GETPIVOTDATA("Record",MissingElementsPivot!$A$3,"Organization",$A47,$H$1,I$30))</f>
        <v>0</v>
      </c>
      <c r="J47" s="78">
        <f>IF(ISERR(((J$30-VLOOKUP($A47,$A$3:$X$25,24,FALSE))^2)*GETPIVOTDATA("Record",MissingElementsPivot!$A$3,"Organization",$A47,$H$1,J$30)),0,((J$30-VLOOKUP($A47,$A$3:$X$25,24,FALSE))^2)*GETPIVOTDATA("Record",MissingElementsPivot!$A$3,"Organization",$A47,$H$1,J$30))</f>
        <v>0</v>
      </c>
      <c r="K47" s="78">
        <f>IF(ISERR(((K$30-VLOOKUP($A47,$A$3:$X$25,24,FALSE))^2)*GETPIVOTDATA("Record",MissingElementsPivot!$A$3,"Organization",$A47,$H$1,K$30)),0,((K$30-VLOOKUP($A47,$A$3:$X$25,24,FALSE))^2)*GETPIVOTDATA("Record",MissingElementsPivot!$A$3,"Organization",$A47,$H$1,K$30))</f>
        <v>0</v>
      </c>
      <c r="L47" s="78">
        <f>IF(ISERR(((L$30-VLOOKUP($A47,$A$3:$X$25,24,FALSE))^2)*GETPIVOTDATA("Record",MissingElementsPivot!$A$3,"Organization",$A47,$H$1,L$30)),0,((L$30-VLOOKUP($A47,$A$3:$X$25,24,FALSE))^2)*GETPIVOTDATA("Record",MissingElementsPivot!$A$3,"Organization",$A47,$H$1,L$30))</f>
        <v>0</v>
      </c>
      <c r="M47" s="78">
        <f>IF(ISERR(((M$30-VLOOKUP($A47,$A$3:$X$25,24,FALSE))^2)*GETPIVOTDATA("Record",MissingElementsPivot!$A$3,"Organization",$A47,$H$1,M$30)),0,((M$30-VLOOKUP($A47,$A$3:$X$25,24,FALSE))^2)*GETPIVOTDATA("Record",MissingElementsPivot!$A$3,"Organization",$A47,$H$1,M$30))</f>
        <v>0</v>
      </c>
      <c r="N47" s="78">
        <f>IF(ISERR(((N$30-VLOOKUP($A47,$A$3:$X$25,24,FALSE))^2)*GETPIVOTDATA("Record",MissingElementsPivot!$A$3,"Organization",$A47,$H$1,N$30)),0,((N$30-VLOOKUP($A47,$A$3:$X$25,24,FALSE))^2)*GETPIVOTDATA("Record",MissingElementsPivot!$A$3,"Organization",$A47,$H$1,N$30))</f>
        <v>0</v>
      </c>
      <c r="O47" s="78">
        <f>IF(ISERR(((O$30-VLOOKUP($A47,$A$3:$X$25,24,FALSE))^2)*GETPIVOTDATA("Record",MissingElementsPivot!$A$3,"Organization",$A47,$H$1,O$30)),0,((O$30-VLOOKUP($A47,$A$3:$X$25,24,FALSE))^2)*GETPIVOTDATA("Record",MissingElementsPivot!$A$3,"Organization",$A47,$H$1,O$30))</f>
        <v>0</v>
      </c>
      <c r="P47" s="78">
        <f>IF(ISERR(((P$30-VLOOKUP($A47,$A$3:$X$25,24,FALSE))^2)*GETPIVOTDATA("Record",MissingElementsPivot!$A$3,"Organization",$A47,$H$1,P$30)),0,((P$30-VLOOKUP($A47,$A$3:$X$25,24,FALSE))^2)*GETPIVOTDATA("Record",MissingElementsPivot!$A$3,"Organization",$A47,$H$1,P$30))</f>
        <v>0</v>
      </c>
      <c r="Q47" s="78">
        <f>IF(ISERR(((Q$30-VLOOKUP($A47,$A$3:$X$25,24,FALSE))^2)*GETPIVOTDATA("Record",MissingElementsPivot!$A$3,"Organization",$A47,$H$1,Q$30)),0,((Q$30-VLOOKUP($A47,$A$3:$X$25,24,FALSE))^2)*GETPIVOTDATA("Record",MissingElementsPivot!$A$3,"Organization",$A47,$H$1,Q$30))</f>
        <v>0</v>
      </c>
      <c r="R47" s="78">
        <f>IF(ISERR(((R$30-VLOOKUP($A47,$A$3:$X$25,24,FALSE))^2)*GETPIVOTDATA("Record",MissingElementsPivot!$A$3,"Organization",$A47,$H$1,R$30)),0,((R$30-VLOOKUP($A47,$A$3:$X$25,24,FALSE))^2)*GETPIVOTDATA("Record",MissingElementsPivot!$A$3,"Organization",$A47,$H$1,R$30))</f>
        <v>0</v>
      </c>
      <c r="S47" s="78">
        <f>IF(ISERR(((S$30-VLOOKUP($A47,$A$3:$X$25,24,FALSE))^2)*GETPIVOTDATA("Record",MissingElementsPivot!$A$3,"Organization",$A47,$H$1,S$30)),0,((S$30-VLOOKUP($A47,$A$3:$X$25,24,FALSE))^2)*GETPIVOTDATA("Record",MissingElementsPivot!$A$3,"Organization",$A47,$H$1,S$30))</f>
        <v>0</v>
      </c>
      <c r="T47" s="78">
        <f>IF(ISERR(((T$30-VLOOKUP($A47,$A$3:$X$25,24,FALSE))^2)*GETPIVOTDATA("Record",MissingElementsPivot!$A$3,"Organization",$A47,$H$1,T$30)),0,((T$30-VLOOKUP($A47,$A$3:$X$25,24,FALSE))^2)*GETPIVOTDATA("Record",MissingElementsPivot!$A$3,"Organization",$A47,$H$1,T$30))</f>
        <v>0</v>
      </c>
      <c r="U47" s="78">
        <f>IF(ISERR(((U$30-VLOOKUP($A47,$A$3:$X$25,24,FALSE))^2)*GETPIVOTDATA("Record",MissingElementsPivot!$A$3,"Organization",$A47,$H$1,U$30)),0,((U$30-VLOOKUP($A47,$A$3:$X$25,24,FALSE))^2)*GETPIVOTDATA("Record",MissingElementsPivot!$A$3,"Organization",$A47,$H$1,U$30))</f>
        <v>0</v>
      </c>
      <c r="V47" s="78">
        <f>IF(ISERR(((V$30-VLOOKUP($A47,$A$3:$X$25,24,FALSE))^2)*GETPIVOTDATA("Record",MissingElementsPivot!$A$3,"Organization",$A47,$H$1,V$30)),0,((V$30-VLOOKUP($A47,$A$3:$X$25,24,FALSE))^2)*GETPIVOTDATA("Record",MissingElementsPivot!$A$3,"Organization",$A47,$H$1,V$30))</f>
        <v>0</v>
      </c>
      <c r="W47" s="75">
        <f>GETPIVOTDATA("Record",MissingElementsPivot!$A$3,"Organization",A47)</f>
        <v>250</v>
      </c>
      <c r="X47" s="71">
        <f t="shared" si="9"/>
        <v>7.3599999999999999E-2</v>
      </c>
    </row>
    <row r="48" spans="1:28" x14ac:dyDescent="0.2">
      <c r="A48" s="96" t="str">
        <f t="shared" si="10"/>
        <v>USGSCSAS</v>
      </c>
      <c r="B48" s="78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78">
        <f>IF(ISERR(((C$30-VLOOKUP($A48,$A$3:$X$25,24,FALSE))^2)*GETPIVOTDATA("Record",MissingElementsPivot!$A$3,"Organization",$A48,$H$1,C$30)),0,((C$30-VLOOKUP($A48,$A$3:$X$25,24,FALSE))^2)*GETPIVOTDATA("Record",MissingElementsPivot!$A$3,"Organization",$A48,$H$1,C$30))</f>
        <v>24.132656250000004</v>
      </c>
      <c r="D48" s="78">
        <f>IF(ISERR(((D$30-VLOOKUP($A48,$A$3:$X$25,24,FALSE))^2)*GETPIVOTDATA("Record",MissingElementsPivot!$A$3,"Organization",$A48,$H$1,D$30)),0,((D$30-VLOOKUP($A48,$A$3:$X$25,24,FALSE))^2)*GETPIVOTDATA("Record",MissingElementsPivot!$A$3,"Organization",$A48,$H$1,D$30))</f>
        <v>15.057517361111106</v>
      </c>
      <c r="E48" s="78">
        <f>IF(ISERR(((E$30-VLOOKUP($A48,$A$3:$X$25,24,FALSE))^2)*GETPIVOTDATA("Record",MissingElementsPivot!$A$3,"Organization",$A48,$H$1,E$30)),0,((E$30-VLOOKUP($A48,$A$3:$X$25,24,FALSE))^2)*GETPIVOTDATA("Record",MissingElementsPivot!$A$3,"Organization",$A48,$H$1,E$30))</f>
        <v>101.50083333333333</v>
      </c>
      <c r="F48" s="78">
        <f>IF(ISERR(((F$30-VLOOKUP($A48,$A$3:$X$25,24,FALSE))^2)*GETPIVOTDATA("Record",MissingElementsPivot!$A$3,"Organization",$A48,$H$1,F$30)),0,((F$30-VLOOKUP($A48,$A$3:$X$25,24,FALSE))^2)*GETPIVOTDATA("Record",MissingElementsPivot!$A$3,"Organization",$A48,$H$1,F$30))</f>
        <v>0</v>
      </c>
      <c r="G48" s="78">
        <f>IF(ISERR(((G$30-VLOOKUP($A48,$A$3:$X$25,24,FALSE))^2)*GETPIVOTDATA("Record",MissingElementsPivot!$A$3,"Organization",$A48,$H$1,G$30)),0,((G$30-VLOOKUP($A48,$A$3:$X$25,24,FALSE))^2)*GETPIVOTDATA("Record",MissingElementsPivot!$A$3,"Organization",$A48,$H$1,G$30))</f>
        <v>0</v>
      </c>
      <c r="H48" s="78">
        <f>IF(ISERR(((H$30-VLOOKUP($A48,$A$3:$X$25,24,FALSE))^2)*GETPIVOTDATA("Record",MissingElementsPivot!$A$3,"Organization",$A48,$H$1,H$30)),0,((H$30-VLOOKUP($A48,$A$3:$X$25,24,FALSE))^2)*GETPIVOTDATA("Record",MissingElementsPivot!$A$3,"Organization",$A48,$H$1,H$30))</f>
        <v>0</v>
      </c>
      <c r="I48" s="78">
        <f>IF(ISERR(((I$30-VLOOKUP($A48,$A$3:$X$25,24,FALSE))^2)*GETPIVOTDATA("Record",MissingElementsPivot!$A$3,"Organization",$A48,$H$1,I$30)),0,((I$30-VLOOKUP($A48,$A$3:$X$25,24,FALSE))^2)*GETPIVOTDATA("Record",MissingElementsPivot!$A$3,"Organization",$A48,$H$1,I$30))</f>
        <v>0</v>
      </c>
      <c r="J48" s="78">
        <f>IF(ISERR(((J$30-VLOOKUP($A48,$A$3:$X$25,24,FALSE))^2)*GETPIVOTDATA("Record",MissingElementsPivot!$A$3,"Organization",$A48,$H$1,J$30)),0,((J$30-VLOOKUP($A48,$A$3:$X$25,24,FALSE))^2)*GETPIVOTDATA("Record",MissingElementsPivot!$A$3,"Organization",$A48,$H$1,J$30))</f>
        <v>0</v>
      </c>
      <c r="K48" s="78">
        <f>IF(ISERR(((K$30-VLOOKUP($A48,$A$3:$X$25,24,FALSE))^2)*GETPIVOTDATA("Record",MissingElementsPivot!$A$3,"Organization",$A48,$H$1,K$30)),0,((K$30-VLOOKUP($A48,$A$3:$X$25,24,FALSE))^2)*GETPIVOTDATA("Record",MissingElementsPivot!$A$3,"Organization",$A48,$H$1,K$30))</f>
        <v>0</v>
      </c>
      <c r="L48" s="78">
        <f>IF(ISERR(((L$30-VLOOKUP($A48,$A$3:$X$25,24,FALSE))^2)*GETPIVOTDATA("Record",MissingElementsPivot!$A$3,"Organization",$A48,$H$1,L$30)),0,((L$30-VLOOKUP($A48,$A$3:$X$25,24,FALSE))^2)*GETPIVOTDATA("Record",MissingElementsPivot!$A$3,"Organization",$A48,$H$1,L$30))</f>
        <v>0</v>
      </c>
      <c r="M48" s="78">
        <f>IF(ISERR(((M$30-VLOOKUP($A48,$A$3:$X$25,24,FALSE))^2)*GETPIVOTDATA("Record",MissingElementsPivot!$A$3,"Organization",$A48,$H$1,M$30)),0,((M$30-VLOOKUP($A48,$A$3:$X$25,24,FALSE))^2)*GETPIVOTDATA("Record",MissingElementsPivot!$A$3,"Organization",$A48,$H$1,M$30))</f>
        <v>0</v>
      </c>
      <c r="N48" s="78">
        <f>IF(ISERR(((N$30-VLOOKUP($A48,$A$3:$X$25,24,FALSE))^2)*GETPIVOTDATA("Record",MissingElementsPivot!$A$3,"Organization",$A48,$H$1,N$30)),0,((N$30-VLOOKUP($A48,$A$3:$X$25,24,FALSE))^2)*GETPIVOTDATA("Record",MissingElementsPivot!$A$3,"Organization",$A48,$H$1,N$30))</f>
        <v>0</v>
      </c>
      <c r="O48" s="78">
        <f>IF(ISERR(((O$30-VLOOKUP($A48,$A$3:$X$25,24,FALSE))^2)*GETPIVOTDATA("Record",MissingElementsPivot!$A$3,"Organization",$A48,$H$1,O$30)),0,((O$30-VLOOKUP($A48,$A$3:$X$25,24,FALSE))^2)*GETPIVOTDATA("Record",MissingElementsPivot!$A$3,"Organization",$A48,$H$1,O$30))</f>
        <v>0</v>
      </c>
      <c r="P48" s="78">
        <f>IF(ISERR(((P$30-VLOOKUP($A48,$A$3:$X$25,24,FALSE))^2)*GETPIVOTDATA("Record",MissingElementsPivot!$A$3,"Organization",$A48,$H$1,P$30)),0,((P$30-VLOOKUP($A48,$A$3:$X$25,24,FALSE))^2)*GETPIVOTDATA("Record",MissingElementsPivot!$A$3,"Organization",$A48,$H$1,P$30))</f>
        <v>0</v>
      </c>
      <c r="Q48" s="78">
        <f>IF(ISERR(((Q$30-VLOOKUP($A48,$A$3:$X$25,24,FALSE))^2)*GETPIVOTDATA("Record",MissingElementsPivot!$A$3,"Organization",$A48,$H$1,Q$30)),0,((Q$30-VLOOKUP($A48,$A$3:$X$25,24,FALSE))^2)*GETPIVOTDATA("Record",MissingElementsPivot!$A$3,"Organization",$A48,$H$1,Q$30))</f>
        <v>0</v>
      </c>
      <c r="R48" s="78">
        <f>IF(ISERR(((R$30-VLOOKUP($A48,$A$3:$X$25,24,FALSE))^2)*GETPIVOTDATA("Record",MissingElementsPivot!$A$3,"Organization",$A48,$H$1,R$30)),0,((R$30-VLOOKUP($A48,$A$3:$X$25,24,FALSE))^2)*GETPIVOTDATA("Record",MissingElementsPivot!$A$3,"Organization",$A48,$H$1,R$30))</f>
        <v>0</v>
      </c>
      <c r="S48" s="78">
        <f>IF(ISERR(((S$30-VLOOKUP($A48,$A$3:$X$25,24,FALSE))^2)*GETPIVOTDATA("Record",MissingElementsPivot!$A$3,"Organization",$A48,$H$1,S$30)),0,((S$30-VLOOKUP($A48,$A$3:$X$25,24,FALSE))^2)*GETPIVOTDATA("Record",MissingElementsPivot!$A$3,"Organization",$A48,$H$1,S$30))</f>
        <v>0</v>
      </c>
      <c r="T48" s="78">
        <f>IF(ISERR(((T$30-VLOOKUP($A48,$A$3:$X$25,24,FALSE))^2)*GETPIVOTDATA("Record",MissingElementsPivot!$A$3,"Organization",$A48,$H$1,T$30)),0,((T$30-VLOOKUP($A48,$A$3:$X$25,24,FALSE))^2)*GETPIVOTDATA("Record",MissingElementsPivot!$A$3,"Organization",$A48,$H$1,T$30))</f>
        <v>0</v>
      </c>
      <c r="U48" s="78">
        <f>IF(ISERR(((U$30-VLOOKUP($A48,$A$3:$X$25,24,FALSE))^2)*GETPIVOTDATA("Record",MissingElementsPivot!$A$3,"Organization",$A48,$H$1,U$30)),0,((U$30-VLOOKUP($A48,$A$3:$X$25,24,FALSE))^2)*GETPIVOTDATA("Record",MissingElementsPivot!$A$3,"Organization",$A48,$H$1,U$30))</f>
        <v>0</v>
      </c>
      <c r="V48" s="78">
        <f>IF(ISERR(((V$30-VLOOKUP($A48,$A$3:$X$25,24,FALSE))^2)*GETPIVOTDATA("Record",MissingElementsPivot!$A$3,"Organization",$A48,$H$1,V$30)),0,((V$30-VLOOKUP($A48,$A$3:$X$25,24,FALSE))^2)*GETPIVOTDATA("Record",MissingElementsPivot!$A$3,"Organization",$A48,$H$1,V$30))</f>
        <v>0</v>
      </c>
      <c r="W48" s="75">
        <f>GETPIVOTDATA("Record",MissingElementsPivot!$A$3,"Organization",A48)</f>
        <v>240</v>
      </c>
      <c r="X48" s="71">
        <f t="shared" si="9"/>
        <v>0.96456597222222229</v>
      </c>
    </row>
    <row r="49" spans="1:24" x14ac:dyDescent="0.2">
      <c r="A49" s="96" t="str">
        <f t="shared" si="10"/>
        <v>SEAD</v>
      </c>
      <c r="B49" s="78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78">
        <f>IF(ISERR(((C$30-VLOOKUP($A49,$A$3:$X$25,24,FALSE))^2)*GETPIVOTDATA("Record",MissingElementsPivot!$A$3,"Organization",$A49,$H$1,C$30)),0,((C$30-VLOOKUP($A49,$A$3:$X$25,24,FALSE))^2)*GETPIVOTDATA("Record",MissingElementsPivot!$A$3,"Organization",$A49,$H$1,C$30))</f>
        <v>0.75</v>
      </c>
      <c r="D49" s="78">
        <f>IF(ISERR(((D$30-VLOOKUP($A49,$A$3:$X$25,24,FALSE))^2)*GETPIVOTDATA("Record",MissingElementsPivot!$A$3,"Organization",$A49,$H$1,D$30)),0,((D$30-VLOOKUP($A49,$A$3:$X$25,24,FALSE))^2)*GETPIVOTDATA("Record",MissingElementsPivot!$A$3,"Organization",$A49,$H$1,D$30))</f>
        <v>0</v>
      </c>
      <c r="E49" s="78">
        <f>IF(ISERR(((E$30-VLOOKUP($A49,$A$3:$X$25,24,FALSE))^2)*GETPIVOTDATA("Record",MissingElementsPivot!$A$3,"Organization",$A49,$H$1,E$30)),0,((E$30-VLOOKUP($A49,$A$3:$X$25,24,FALSE))^2)*GETPIVOTDATA("Record",MissingElementsPivot!$A$3,"Organization",$A49,$H$1,E$30))</f>
        <v>0</v>
      </c>
      <c r="F49" s="78">
        <f>IF(ISERR(((F$30-VLOOKUP($A49,$A$3:$X$25,24,FALSE))^2)*GETPIVOTDATA("Record",MissingElementsPivot!$A$3,"Organization",$A49,$H$1,F$30)),0,((F$30-VLOOKUP($A49,$A$3:$X$25,24,FALSE))^2)*GETPIVOTDATA("Record",MissingElementsPivot!$A$3,"Organization",$A49,$H$1,F$30))</f>
        <v>37.5</v>
      </c>
      <c r="G49" s="78">
        <f>IF(ISERR(((G$30-VLOOKUP($A49,$A$3:$X$25,24,FALSE))^2)*GETPIVOTDATA("Record",MissingElementsPivot!$A$3,"Organization",$A49,$H$1,G$30)),0,((G$30-VLOOKUP($A49,$A$3:$X$25,24,FALSE))^2)*GETPIVOTDATA("Record",MissingElementsPivot!$A$3,"Organization",$A49,$H$1,G$30))</f>
        <v>0</v>
      </c>
      <c r="H49" s="78">
        <f>IF(ISERR(((H$30-VLOOKUP($A49,$A$3:$X$25,24,FALSE))^2)*GETPIVOTDATA("Record",MissingElementsPivot!$A$3,"Organization",$A49,$H$1,H$30)),0,((H$30-VLOOKUP($A49,$A$3:$X$25,24,FALSE))^2)*GETPIVOTDATA("Record",MissingElementsPivot!$A$3,"Organization",$A49,$H$1,H$30))</f>
        <v>0</v>
      </c>
      <c r="I49" s="78">
        <f>IF(ISERR(((I$30-VLOOKUP($A49,$A$3:$X$25,24,FALSE))^2)*GETPIVOTDATA("Record",MissingElementsPivot!$A$3,"Organization",$A49,$H$1,I$30)),0,((I$30-VLOOKUP($A49,$A$3:$X$25,24,FALSE))^2)*GETPIVOTDATA("Record",MissingElementsPivot!$A$3,"Organization",$A49,$H$1,I$30))</f>
        <v>0</v>
      </c>
      <c r="J49" s="78">
        <f>IF(ISERR(((J$30-VLOOKUP($A49,$A$3:$X$25,24,FALSE))^2)*GETPIVOTDATA("Record",MissingElementsPivot!$A$3,"Organization",$A49,$H$1,J$30)),0,((J$30-VLOOKUP($A49,$A$3:$X$25,24,FALSE))^2)*GETPIVOTDATA("Record",MissingElementsPivot!$A$3,"Organization",$A49,$H$1,J$30))</f>
        <v>0</v>
      </c>
      <c r="K49" s="78">
        <f>IF(ISERR(((K$30-VLOOKUP($A49,$A$3:$X$25,24,FALSE))^2)*GETPIVOTDATA("Record",MissingElementsPivot!$A$3,"Organization",$A49,$H$1,K$30)),0,((K$30-VLOOKUP($A49,$A$3:$X$25,24,FALSE))^2)*GETPIVOTDATA("Record",MissingElementsPivot!$A$3,"Organization",$A49,$H$1,K$30))</f>
        <v>0</v>
      </c>
      <c r="L49" s="78">
        <f>IF(ISERR(((L$30-VLOOKUP($A49,$A$3:$X$25,24,FALSE))^2)*GETPIVOTDATA("Record",MissingElementsPivot!$A$3,"Organization",$A49,$H$1,L$30)),0,((L$30-VLOOKUP($A49,$A$3:$X$25,24,FALSE))^2)*GETPIVOTDATA("Record",MissingElementsPivot!$A$3,"Organization",$A49,$H$1,L$30))</f>
        <v>0</v>
      </c>
      <c r="M49" s="78">
        <f>IF(ISERR(((M$30-VLOOKUP($A49,$A$3:$X$25,24,FALSE))^2)*GETPIVOTDATA("Record",MissingElementsPivot!$A$3,"Organization",$A49,$H$1,M$30)),0,((M$30-VLOOKUP($A49,$A$3:$X$25,24,FALSE))^2)*GETPIVOTDATA("Record",MissingElementsPivot!$A$3,"Organization",$A49,$H$1,M$30))</f>
        <v>0</v>
      </c>
      <c r="N49" s="78">
        <f>IF(ISERR(((N$30-VLOOKUP($A49,$A$3:$X$25,24,FALSE))^2)*GETPIVOTDATA("Record",MissingElementsPivot!$A$3,"Organization",$A49,$H$1,N$30)),0,((N$30-VLOOKUP($A49,$A$3:$X$25,24,FALSE))^2)*GETPIVOTDATA("Record",MissingElementsPivot!$A$3,"Organization",$A49,$H$1,N$30))</f>
        <v>0</v>
      </c>
      <c r="O49" s="78">
        <f>IF(ISERR(((O$30-VLOOKUP($A49,$A$3:$X$25,24,FALSE))^2)*GETPIVOTDATA("Record",MissingElementsPivot!$A$3,"Organization",$A49,$H$1,O$30)),0,((O$30-VLOOKUP($A49,$A$3:$X$25,24,FALSE))^2)*GETPIVOTDATA("Record",MissingElementsPivot!$A$3,"Organization",$A49,$H$1,O$30))</f>
        <v>0</v>
      </c>
      <c r="P49" s="78">
        <f>IF(ISERR(((P$30-VLOOKUP($A49,$A$3:$X$25,24,FALSE))^2)*GETPIVOTDATA("Record",MissingElementsPivot!$A$3,"Organization",$A49,$H$1,P$30)),0,((P$30-VLOOKUP($A49,$A$3:$X$25,24,FALSE))^2)*GETPIVOTDATA("Record",MissingElementsPivot!$A$3,"Organization",$A49,$H$1,P$30))</f>
        <v>0</v>
      </c>
      <c r="Q49" s="78">
        <f>IF(ISERR(((Q$30-VLOOKUP($A49,$A$3:$X$25,24,FALSE))^2)*GETPIVOTDATA("Record",MissingElementsPivot!$A$3,"Organization",$A49,$H$1,Q$30)),0,((Q$30-VLOOKUP($A49,$A$3:$X$25,24,FALSE))^2)*GETPIVOTDATA("Record",MissingElementsPivot!$A$3,"Organization",$A49,$H$1,Q$30))</f>
        <v>0</v>
      </c>
      <c r="R49" s="78">
        <f>IF(ISERR(((R$30-VLOOKUP($A49,$A$3:$X$25,24,FALSE))^2)*GETPIVOTDATA("Record",MissingElementsPivot!$A$3,"Organization",$A49,$H$1,R$30)),0,((R$30-VLOOKUP($A49,$A$3:$X$25,24,FALSE))^2)*GETPIVOTDATA("Record",MissingElementsPivot!$A$3,"Organization",$A49,$H$1,R$30))</f>
        <v>0</v>
      </c>
      <c r="S49" s="78">
        <f>IF(ISERR(((S$30-VLOOKUP($A49,$A$3:$X$25,24,FALSE))^2)*GETPIVOTDATA("Record",MissingElementsPivot!$A$3,"Organization",$A49,$H$1,S$30)),0,((S$30-VLOOKUP($A49,$A$3:$X$25,24,FALSE))^2)*GETPIVOTDATA("Record",MissingElementsPivot!$A$3,"Organization",$A49,$H$1,S$30))</f>
        <v>0</v>
      </c>
      <c r="T49" s="78">
        <f>IF(ISERR(((T$30-VLOOKUP($A49,$A$3:$X$25,24,FALSE))^2)*GETPIVOTDATA("Record",MissingElementsPivot!$A$3,"Organization",$A49,$H$1,T$30)),0,((T$30-VLOOKUP($A49,$A$3:$X$25,24,FALSE))^2)*GETPIVOTDATA("Record",MissingElementsPivot!$A$3,"Organization",$A49,$H$1,T$30))</f>
        <v>0</v>
      </c>
      <c r="U49" s="78">
        <f>IF(ISERR(((U$30-VLOOKUP($A49,$A$3:$X$25,24,FALSE))^2)*GETPIVOTDATA("Record",MissingElementsPivot!$A$3,"Organization",$A49,$H$1,U$30)),0,((U$30-VLOOKUP($A49,$A$3:$X$25,24,FALSE))^2)*GETPIVOTDATA("Record",MissingElementsPivot!$A$3,"Organization",$A49,$H$1,U$30))</f>
        <v>0</v>
      </c>
      <c r="V49" s="78">
        <f>IF(ISERR(((V$30-VLOOKUP($A49,$A$3:$X$25,24,FALSE))^2)*GETPIVOTDATA("Record",MissingElementsPivot!$A$3,"Organization",$A49,$H$1,V$30)),0,((V$30-VLOOKUP($A49,$A$3:$X$25,24,FALSE))^2)*GETPIVOTDATA("Record",MissingElementsPivot!$A$3,"Organization",$A49,$H$1,V$30))</f>
        <v>0</v>
      </c>
      <c r="W49" s="75">
        <f>GETPIVOTDATA("Record",MissingElementsPivot!$A$3,"Organization",A49)</f>
        <v>18</v>
      </c>
      <c r="X49" s="71">
        <f t="shared" si="9"/>
        <v>3.25</v>
      </c>
    </row>
    <row r="50" spans="1:24" x14ac:dyDescent="0.2">
      <c r="A50" s="96" t="str">
        <f t="shared" si="10"/>
        <v>NMEPSCOR</v>
      </c>
      <c r="B50" s="78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78">
        <f>IF(ISERR(((C$30-VLOOKUP($A50,$A$3:$X$25,24,FALSE))^2)*GETPIVOTDATA("Record",MissingElementsPivot!$A$3,"Organization",$A50,$H$1,C$30)),0,((C$30-VLOOKUP($A50,$A$3:$X$25,24,FALSE))^2)*GETPIVOTDATA("Record",MissingElementsPivot!$A$3,"Organization",$A50,$H$1,C$30))</f>
        <v>0</v>
      </c>
      <c r="D50" s="78">
        <f>IF(ISERR(((D$30-VLOOKUP($A50,$A$3:$X$25,24,FALSE))^2)*GETPIVOTDATA("Record",MissingElementsPivot!$A$3,"Organization",$A50,$H$1,D$30)),0,((D$30-VLOOKUP($A50,$A$3:$X$25,24,FALSE))^2)*GETPIVOTDATA("Record",MissingElementsPivot!$A$3,"Organization",$A50,$H$1,D$30))</f>
        <v>0</v>
      </c>
      <c r="E50" s="78">
        <f>IF(ISERR(((E$30-VLOOKUP($A50,$A$3:$X$25,24,FALSE))^2)*GETPIVOTDATA("Record",MissingElementsPivot!$A$3,"Organization",$A50,$H$1,E$30)),0,((E$30-VLOOKUP($A50,$A$3:$X$25,24,FALSE))^2)*GETPIVOTDATA("Record",MissingElementsPivot!$A$3,"Organization",$A50,$H$1,E$30))</f>
        <v>0</v>
      </c>
      <c r="F50" s="78">
        <f>IF(ISERR(((F$30-VLOOKUP($A50,$A$3:$X$25,24,FALSE))^2)*GETPIVOTDATA("Record",MissingElementsPivot!$A$3,"Organization",$A50,$H$1,F$30)),0,((F$30-VLOOKUP($A50,$A$3:$X$25,24,FALSE))^2)*GETPIVOTDATA("Record",MissingElementsPivot!$A$3,"Organization",$A50,$H$1,F$30))</f>
        <v>0</v>
      </c>
      <c r="G50" s="78">
        <f>IF(ISERR(((G$30-VLOOKUP($A50,$A$3:$X$25,24,FALSE))^2)*GETPIVOTDATA("Record",MissingElementsPivot!$A$3,"Organization",$A50,$H$1,G$30)),0,((G$30-VLOOKUP($A50,$A$3:$X$25,24,FALSE))^2)*GETPIVOTDATA("Record",MissingElementsPivot!$A$3,"Organization",$A50,$H$1,G$30))</f>
        <v>0</v>
      </c>
      <c r="H50" s="78">
        <f>IF(ISERR(((H$30-VLOOKUP($A50,$A$3:$X$25,24,FALSE))^2)*GETPIVOTDATA("Record",MissingElementsPivot!$A$3,"Organization",$A50,$H$1,H$30)),0,((H$30-VLOOKUP($A50,$A$3:$X$25,24,FALSE))^2)*GETPIVOTDATA("Record",MissingElementsPivot!$A$3,"Organization",$A50,$H$1,H$30))</f>
        <v>0</v>
      </c>
      <c r="I50" s="78">
        <f>IF(ISERR(((I$30-VLOOKUP($A50,$A$3:$X$25,24,FALSE))^2)*GETPIVOTDATA("Record",MissingElementsPivot!$A$3,"Organization",$A50,$H$1,I$30)),0,((I$30-VLOOKUP($A50,$A$3:$X$25,24,FALSE))^2)*GETPIVOTDATA("Record",MissingElementsPivot!$A$3,"Organization",$A50,$H$1,I$30))</f>
        <v>0</v>
      </c>
      <c r="J50" s="78">
        <f>IF(ISERR(((J$30-VLOOKUP($A50,$A$3:$X$25,24,FALSE))^2)*GETPIVOTDATA("Record",MissingElementsPivot!$A$3,"Organization",$A50,$H$1,J$30)),0,((J$30-VLOOKUP($A50,$A$3:$X$25,24,FALSE))^2)*GETPIVOTDATA("Record",MissingElementsPivot!$A$3,"Organization",$A50,$H$1,J$30))</f>
        <v>0</v>
      </c>
      <c r="K50" s="78">
        <f>IF(ISERR(((K$30-VLOOKUP($A50,$A$3:$X$25,24,FALSE))^2)*GETPIVOTDATA("Record",MissingElementsPivot!$A$3,"Organization",$A50,$H$1,K$30)),0,((K$30-VLOOKUP($A50,$A$3:$X$25,24,FALSE))^2)*GETPIVOTDATA("Record",MissingElementsPivot!$A$3,"Organization",$A50,$H$1,K$30))</f>
        <v>0</v>
      </c>
      <c r="L50" s="78">
        <f>IF(ISERR(((L$30-VLOOKUP($A50,$A$3:$X$25,24,FALSE))^2)*GETPIVOTDATA("Record",MissingElementsPivot!$A$3,"Organization",$A50,$H$1,L$30)),0,((L$30-VLOOKUP($A50,$A$3:$X$25,24,FALSE))^2)*GETPIVOTDATA("Record",MissingElementsPivot!$A$3,"Organization",$A50,$H$1,L$30))</f>
        <v>0</v>
      </c>
      <c r="M50" s="78">
        <f>IF(ISERR(((M$30-VLOOKUP($A50,$A$3:$X$25,24,FALSE))^2)*GETPIVOTDATA("Record",MissingElementsPivot!$A$3,"Organization",$A50,$H$1,M$30)),0,((M$30-VLOOKUP($A50,$A$3:$X$25,24,FALSE))^2)*GETPIVOTDATA("Record",MissingElementsPivot!$A$3,"Organization",$A50,$H$1,M$30))</f>
        <v>0</v>
      </c>
      <c r="N50" s="78">
        <f>IF(ISERR(((N$30-VLOOKUP($A50,$A$3:$X$25,24,FALSE))^2)*GETPIVOTDATA("Record",MissingElementsPivot!$A$3,"Organization",$A50,$H$1,N$30)),0,((N$30-VLOOKUP($A50,$A$3:$X$25,24,FALSE))^2)*GETPIVOTDATA("Record",MissingElementsPivot!$A$3,"Organization",$A50,$H$1,N$30))</f>
        <v>0</v>
      </c>
      <c r="O50" s="78">
        <f>IF(ISERR(((O$30-VLOOKUP($A50,$A$3:$X$25,24,FALSE))^2)*GETPIVOTDATA("Record",MissingElementsPivot!$A$3,"Organization",$A50,$H$1,O$30)),0,((O$30-VLOOKUP($A50,$A$3:$X$25,24,FALSE))^2)*GETPIVOTDATA("Record",MissingElementsPivot!$A$3,"Organization",$A50,$H$1,O$30))</f>
        <v>0</v>
      </c>
      <c r="P50" s="78">
        <f>IF(ISERR(((P$30-VLOOKUP($A50,$A$3:$X$25,24,FALSE))^2)*GETPIVOTDATA("Record",MissingElementsPivot!$A$3,"Organization",$A50,$H$1,P$30)),0,((P$30-VLOOKUP($A50,$A$3:$X$25,24,FALSE))^2)*GETPIVOTDATA("Record",MissingElementsPivot!$A$3,"Organization",$A50,$H$1,P$30))</f>
        <v>0</v>
      </c>
      <c r="Q50" s="78">
        <f>IF(ISERR(((Q$30-VLOOKUP($A50,$A$3:$X$25,24,FALSE))^2)*GETPIVOTDATA("Record",MissingElementsPivot!$A$3,"Organization",$A50,$H$1,Q$30)),0,((Q$30-VLOOKUP($A50,$A$3:$X$25,24,FALSE))^2)*GETPIVOTDATA("Record",MissingElementsPivot!$A$3,"Organization",$A50,$H$1,Q$30))</f>
        <v>0</v>
      </c>
      <c r="R50" s="78">
        <f>IF(ISERR(((R$30-VLOOKUP($A50,$A$3:$X$25,24,FALSE))^2)*GETPIVOTDATA("Record",MissingElementsPivot!$A$3,"Organization",$A50,$H$1,R$30)),0,((R$30-VLOOKUP($A50,$A$3:$X$25,24,FALSE))^2)*GETPIVOTDATA("Record",MissingElementsPivot!$A$3,"Organization",$A50,$H$1,R$30))</f>
        <v>0</v>
      </c>
      <c r="S50" s="78">
        <f>IF(ISERR(((S$30-VLOOKUP($A50,$A$3:$X$25,24,FALSE))^2)*GETPIVOTDATA("Record",MissingElementsPivot!$A$3,"Organization",$A50,$H$1,S$30)),0,((S$30-VLOOKUP($A50,$A$3:$X$25,24,FALSE))^2)*GETPIVOTDATA("Record",MissingElementsPivot!$A$3,"Organization",$A50,$H$1,S$30))</f>
        <v>0</v>
      </c>
      <c r="T50" s="78">
        <f>IF(ISERR(((T$30-VLOOKUP($A50,$A$3:$X$25,24,FALSE))^2)*GETPIVOTDATA("Record",MissingElementsPivot!$A$3,"Organization",$A50,$H$1,T$30)),0,((T$30-VLOOKUP($A50,$A$3:$X$25,24,FALSE))^2)*GETPIVOTDATA("Record",MissingElementsPivot!$A$3,"Organization",$A50,$H$1,T$30))</f>
        <v>0</v>
      </c>
      <c r="U50" s="78">
        <f>IF(ISERR(((U$30-VLOOKUP($A50,$A$3:$X$25,24,FALSE))^2)*GETPIVOTDATA("Record",MissingElementsPivot!$A$3,"Organization",$A50,$H$1,U$30)),0,((U$30-VLOOKUP($A50,$A$3:$X$25,24,FALSE))^2)*GETPIVOTDATA("Record",MissingElementsPivot!$A$3,"Organization",$A50,$H$1,U$30))</f>
        <v>0</v>
      </c>
      <c r="V50" s="78">
        <f>IF(ISERR(((V$30-VLOOKUP($A50,$A$3:$X$25,24,FALSE))^2)*GETPIVOTDATA("Record",MissingElementsPivot!$A$3,"Organization",$A50,$H$1,V$30)),0,((V$30-VLOOKUP($A50,$A$3:$X$25,24,FALSE))^2)*GETPIVOTDATA("Record",MissingElementsPivot!$A$3,"Organization",$A50,$H$1,V$30))</f>
        <v>0</v>
      </c>
      <c r="W50" s="75">
        <f>GETPIVOTDATA("Record",MissingElementsPivot!$A$3,"Organization",A50)</f>
        <v>7</v>
      </c>
      <c r="X50" s="71">
        <f t="shared" si="9"/>
        <v>0</v>
      </c>
    </row>
    <row r="51" spans="1:24" x14ac:dyDescent="0.2">
      <c r="A51" s="100" t="str">
        <f t="shared" si="10"/>
        <v>EML</v>
      </c>
      <c r="B51" s="80">
        <f>IF(ISERR(((B$30-VLOOKUP($A51,$A$3:$X$25,24,FALSE))^2)*GETPIVOTDATA("Record",MissingElementsPivot!$A$3,"Organization",$A51,$H$1,B$30)),0,((B$30-VLOOKUP($A51,$A$3:$X$25,24,FALSE))^2)*GETPIVOTDATA("Record",MissingElementsPivot!$A$3,"Organization",$A51,$H$1,B$30))</f>
        <v>0</v>
      </c>
      <c r="C51" s="80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80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80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80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80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80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80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80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80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80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80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80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80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80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80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80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80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80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80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80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72">
        <f>GETPIVOTDATA("Record",MissingElementsPivot!$A$3,"Dialect",$A51)</f>
        <v>2053</v>
      </c>
      <c r="X51" s="73">
        <f t="shared" si="9"/>
        <v>1.9062954156463758</v>
      </c>
    </row>
    <row r="52" spans="1:24" x14ac:dyDescent="0.2">
      <c r="A52" s="100" t="str">
        <f t="shared" si="10"/>
        <v>CSDGM</v>
      </c>
      <c r="B52" s="80">
        <f>IF(ISERR(((B$30-VLOOKUP($A52,$A$3:$X$25,24,FALSE))^2)*GETPIVOTDATA("Record",MissingElementsPivot!$A$3,"Organization",$A52,$H$1,B$30)),0,((B$30-VLOOKUP($A52,$A$3:$X$25,24,FALSE))^2)*GETPIVOTDATA("Record",MissingElementsPivot!$A$3,"Organization",$A52,$H$1,B$30))</f>
        <v>0</v>
      </c>
      <c r="C52" s="80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80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80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80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80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80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80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80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80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0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80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0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0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0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0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0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0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0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0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0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2">
        <f>GETPIVOTDATA("Record",MissingElementsPivot!$A$3,"Dialect",$A52)</f>
        <v>765</v>
      </c>
      <c r="X52" s="73">
        <f t="shared" si="9"/>
        <v>0.24766246823675714</v>
      </c>
    </row>
    <row r="53" spans="1:24" x14ac:dyDescent="0.2">
      <c r="A53" s="100" t="str">
        <f t="shared" si="10"/>
        <v>DataOne</v>
      </c>
      <c r="B53" s="80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0">
        <f>IF(ISERR(((C$30-VLOOKUP($A53,$A$3:$X$25,24,FALSE))^2)*GETPIVOTDATA("Record",MissingElementsPivot!$A$3,$H$1,C$30)),0,((C$30-VLOOKUP($A53,$A$3:$X$25,24,FALSE))^2)*GETPIVOTDATA("Record",MissingElementsPivot!$A$3,$H$1,C$30))</f>
        <v>820.686108540806</v>
      </c>
      <c r="D53" s="80">
        <f>IF(ISERR(((D$30-VLOOKUP($A53,$A$3:$X$25,24,FALSE))^2)*GETPIVOTDATA("Record",MissingElementsPivot!$A$3,$H$1,D$30)),0,((D$30-VLOOKUP($A53,$A$3:$X$25,24,FALSE))^2)*GETPIVOTDATA("Record",MissingElementsPivot!$A$3,$H$1,D$30))</f>
        <v>1079.5515714148273</v>
      </c>
      <c r="E53" s="80">
        <f>IF(ISERR(((E$30-VLOOKUP($A53,$A$3:$X$25,24,FALSE))^2)*GETPIVOTDATA("Record",MissingElementsPivot!$A$3,$H$1,E$30)),0,((E$30-VLOOKUP($A53,$A$3:$X$25,24,FALSE))^2)*GETPIVOTDATA("Record",MissingElementsPivot!$A$3,$H$1,E$30))</f>
        <v>2.5452945955761401</v>
      </c>
      <c r="F53" s="80">
        <f>IF(ISERR(((F$30-VLOOKUP($A53,$A$3:$X$25,24,FALSE))^2)*GETPIVOTDATA("Record",MissingElementsPivot!$A$3,$H$1,F$30)),0,((F$30-VLOOKUP($A53,$A$3:$X$25,24,FALSE))^2)*GETPIVOTDATA("Record",MissingElementsPivot!$A$3,$H$1,F$30))</f>
        <v>298.20302654888656</v>
      </c>
      <c r="G53" s="80">
        <f>IF(ISERR(((G$30-VLOOKUP($A53,$A$3:$X$25,24,FALSE))^2)*GETPIVOTDATA("Record",MissingElementsPivot!$A$3,$H$1,G$30)),0,((G$30-VLOOKUP($A53,$A$3:$X$25,24,FALSE))^2)*GETPIVOTDATA("Record",MissingElementsPivot!$A$3,$H$1,G$30))</f>
        <v>1370.7404852260208</v>
      </c>
      <c r="H53" s="80">
        <f>IF(ISERR(((H$30-VLOOKUP($A53,$A$3:$X$25,24,FALSE))^2)*GETPIVOTDATA("Record",MissingElementsPivot!$A$3,$H$1,H$30)),0,((H$30-VLOOKUP($A53,$A$3:$X$25,24,FALSE))^2)*GETPIVOTDATA("Record",MissingElementsPivot!$A$3,$H$1,H$30))</f>
        <v>1907.5066528365508</v>
      </c>
      <c r="I53" s="80">
        <f>IF(ISERR(((I$30-VLOOKUP($A53,$A$3:$X$25,24,FALSE))^2)*GETPIVOTDATA("Record",MissingElementsPivot!$A$3,$H$1,I$30)),0,((I$30-VLOOKUP($A53,$A$3:$X$25,24,FALSE))^2)*GETPIVOTDATA("Record",MissingElementsPivot!$A$3,$H$1,I$30))</f>
        <v>77.535251306993828</v>
      </c>
      <c r="J53" s="80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80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80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80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80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80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80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80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80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80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80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80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80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72">
        <f>GETPIVOTDATA("Record",MissingElementsPivot!$A$3)</f>
        <v>2818</v>
      </c>
      <c r="X53" s="73">
        <f t="shared" si="9"/>
        <v>1.9718837439565868</v>
      </c>
    </row>
  </sheetData>
  <sortState ref="A18:W22">
    <sortCondition descending="1" ref="W18:W22"/>
  </sortState>
  <mergeCells count="3">
    <mergeCell ref="A1:F1"/>
    <mergeCell ref="A29:F29"/>
    <mergeCell ref="AC1:AI1"/>
  </mergeCells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103" t="s">
        <v>3100</v>
      </c>
      <c r="O1" s="103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2017-05-04T15:47:51Z</dcterms:modified>
</cp:coreProperties>
</file>