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324" yWindow="108" windowWidth="22020" windowHeight="9252" activeTab="1"/>
  </bookViews>
  <sheets>
    <sheet name="READ_ME" sheetId="2" r:id="rId1"/>
    <sheet name="Unakwik Forecast" sheetId="1" r:id="rId2"/>
  </sheets>
  <definedNames>
    <definedName name="Forecast_Yr">READ_ME!$G$2</definedName>
  </definedNames>
  <calcPr calcId="145621"/>
</workbook>
</file>

<file path=xl/calcChain.xml><?xml version="1.0" encoding="utf-8"?>
<calcChain xmlns="http://schemas.openxmlformats.org/spreadsheetml/2006/main">
  <c r="C55" i="1" l="1"/>
  <c r="A58" i="1" l="1"/>
  <c r="C54" i="1" l="1"/>
  <c r="B59" i="1"/>
  <c r="B58" i="1"/>
  <c r="B64" i="1" s="1"/>
  <c r="C53" i="1" l="1"/>
  <c r="F41" i="1"/>
  <c r="F42" i="1"/>
  <c r="H43" i="1"/>
  <c r="C51" i="1"/>
  <c r="C21" i="1"/>
  <c r="C20" i="1"/>
  <c r="C19" i="1"/>
  <c r="C18" i="1"/>
  <c r="C17" i="1"/>
  <c r="C16" i="1"/>
  <c r="C15" i="1"/>
  <c r="C14" i="1"/>
  <c r="C13" i="1"/>
  <c r="C49" i="1"/>
  <c r="H41" i="1"/>
  <c r="K4" i="1"/>
  <c r="K6" i="1" s="1"/>
  <c r="B61" i="1" s="1"/>
  <c r="C48" i="1"/>
  <c r="C47" i="1"/>
  <c r="C46" i="1"/>
  <c r="C45" i="1"/>
  <c r="C44" i="1"/>
  <c r="A1" i="1"/>
  <c r="C42" i="1"/>
  <c r="C37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8" i="1"/>
  <c r="C39" i="1"/>
  <c r="C40" i="1"/>
  <c r="C41" i="1"/>
  <c r="C43" i="1"/>
  <c r="C50" i="1"/>
  <c r="K5" i="1" l="1"/>
  <c r="B60" i="1"/>
  <c r="B62" i="1" s="1"/>
  <c r="B63" i="1" s="1"/>
  <c r="H42" i="1"/>
  <c r="C52" i="1"/>
  <c r="B65" i="1" l="1"/>
  <c r="C65" i="1" s="1"/>
  <c r="C63" i="1"/>
  <c r="C64" i="1"/>
</calcChain>
</file>

<file path=xl/sharedStrings.xml><?xml version="1.0" encoding="utf-8"?>
<sst xmlns="http://schemas.openxmlformats.org/spreadsheetml/2006/main" count="43" uniqueCount="40">
  <si>
    <t>Unakwik</t>
  </si>
  <si>
    <t>Catch</t>
  </si>
  <si>
    <t>Year</t>
  </si>
  <si>
    <t>Forecast</t>
  </si>
  <si>
    <t>n</t>
  </si>
  <si>
    <t>SE of mean</t>
  </si>
  <si>
    <t>+/-</t>
  </si>
  <si>
    <t>lower</t>
  </si>
  <si>
    <t>midpt</t>
  </si>
  <si>
    <t>upper</t>
  </si>
  <si>
    <t xml:space="preserve">Unakwik District Harvest estimate worksheet. Used for forecasting Unakwik Harvest Estimates </t>
  </si>
  <si>
    <t>Ave. harvest 1969-1990 =</t>
  </si>
  <si>
    <t>5 Yr. Ave.</t>
  </si>
  <si>
    <t>10 Yr. Ave.</t>
  </si>
  <si>
    <t>First 21 Years</t>
  </si>
  <si>
    <t xml:space="preserve">R. M. (11/26/01) examined  whether to use 5 or 10 year average for the Unakwik forecast </t>
  </si>
  <si>
    <t xml:space="preserve">instead of average from 1969 - current year. Effort has decreased from the late 1980s and </t>
  </si>
  <si>
    <t>so have the catches.  Continue to watch CPUE, 5 and 10 year averages for significant changes.</t>
  </si>
  <si>
    <t>to incorporate with PWS sockeye salmon forecast. This sheet was removed from S:\…\Coghill-wild-sockeye-forecast</t>
  </si>
  <si>
    <t>on 11/21/01, R.M.</t>
  </si>
  <si>
    <t>Total CPF</t>
  </si>
  <si>
    <t>Harvest</t>
  </si>
  <si>
    <t xml:space="preserve">Running </t>
  </si>
  <si>
    <t>Unakwik Harvest</t>
  </si>
  <si>
    <t>10-year Average</t>
  </si>
  <si>
    <t>Note for 2006 Forecast:</t>
  </si>
  <si>
    <t>%</t>
  </si>
  <si>
    <t>Enter your desired prediction interval bound</t>
  </si>
  <si>
    <t>α/2 =</t>
  </si>
  <si>
    <t>formula calculation</t>
  </si>
  <si>
    <t>(1-α/2) =</t>
  </si>
  <si>
    <t>z value =</t>
  </si>
  <si>
    <t>z value</t>
  </si>
  <si>
    <t xml:space="preserve">Prediction bounds = </t>
  </si>
  <si>
    <t>Unakwik Sockeye return to to Miner's Lake and, to a lesser extent, Cowpen Lake.</t>
  </si>
  <si>
    <t>We have very limited brood data from Miner's Lake sockeye.  In addition, escapement to Miner's Lake is difficult to assess due to extremely turbid conditions.</t>
  </si>
  <si>
    <t>Therefore, the forecast is naïve and entirely harvest-based.  --R. Brenner 11 December 2012</t>
  </si>
  <si>
    <t>1)</t>
  </si>
  <si>
    <t xml:space="preserve">Input Forecast Year Here </t>
  </si>
  <si>
    <t>95% 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</si>
</sst>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_)"/>
    <numFmt numFmtId="165" formatCode="0.000"/>
  </numFmts>
  <fonts count="20">
    <font>
      <sz val="10"/>
      <name val="Times New Roman"/>
    </font>
    <font>
      <sz val="8"/>
      <name val="Times New Roman"/>
      <family val="1"/>
    </font>
    <font>
      <sz val="8"/>
      <color indexed="12"/>
      <name val="SWISS"/>
      <family val="2"/>
    </font>
    <font>
      <b/>
      <sz val="8"/>
      <name val="Times New Roman"/>
      <family val="1"/>
    </font>
    <font>
      <b/>
      <sz val="10"/>
      <name val="Times New Roman"/>
      <family val="1"/>
    </font>
    <font>
      <sz val="8"/>
      <name val="Times New Roman"/>
      <family val="1"/>
    </font>
    <font>
      <b/>
      <u/>
      <sz val="8"/>
      <name val="Times New Roman"/>
      <family val="1"/>
    </font>
    <font>
      <sz val="8"/>
      <color indexed="10"/>
      <name val="Times New Roman"/>
      <family val="1"/>
    </font>
    <font>
      <sz val="8"/>
      <color indexed="12"/>
      <name val="Times New Roman"/>
      <family val="1"/>
    </font>
    <font>
      <sz val="8"/>
      <color indexed="8"/>
      <name val="SWISS"/>
      <family val="2"/>
    </font>
    <font>
      <sz val="8"/>
      <color indexed="48"/>
      <name val="Times New Roman"/>
      <family val="1"/>
    </font>
    <font>
      <b/>
      <sz val="10"/>
      <color indexed="12"/>
      <name val="Times New Roman"/>
      <family val="1"/>
    </font>
    <font>
      <sz val="10"/>
      <color indexed="10"/>
      <name val="Arial"/>
      <family val="2"/>
    </font>
    <font>
      <sz val="10"/>
      <color indexed="12"/>
      <name val="Arial"/>
      <family val="2"/>
    </font>
    <font>
      <sz val="10"/>
      <name val="Times New Roman"/>
      <family val="1"/>
    </font>
    <font>
      <sz val="18"/>
      <color rgb="FF0000FF"/>
      <name val="Arial MT"/>
    </font>
    <font>
      <sz val="10"/>
      <color rgb="FF0000FF"/>
      <name val="Times New Roman"/>
      <family val="1"/>
    </font>
    <font>
      <sz val="8"/>
      <color rgb="FF0000FF"/>
      <name val="Times New Roman"/>
      <family val="1"/>
    </font>
    <font>
      <b/>
      <sz val="8"/>
      <color rgb="FF0000FF"/>
      <name val="Times New Roman"/>
      <family val="1"/>
    </font>
    <font>
      <sz val="8"/>
      <color theme="1"/>
      <name val="Calibri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92D050"/>
        <bgColor indexed="64"/>
      </patternFill>
    </fill>
  </fills>
  <borders count="2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8"/>
      </right>
      <top/>
      <bottom/>
      <diagonal/>
    </border>
    <border>
      <left style="thin">
        <color rgb="FF979991"/>
      </left>
      <right style="thin">
        <color rgb="FF979991"/>
      </right>
      <top style="thin">
        <color rgb="FF979991"/>
      </top>
      <bottom/>
      <diagonal/>
    </border>
    <border>
      <left style="thin">
        <color rgb="FF979991"/>
      </left>
      <right style="thin">
        <color rgb="FF979991"/>
      </right>
      <top style="thin">
        <color rgb="FF979991"/>
      </top>
      <bottom style="thin">
        <color rgb="FF979991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Continuous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right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37" fontId="1" fillId="0" borderId="0" xfId="0" applyNumberFormat="1" applyFont="1" applyProtection="1"/>
    <xf numFmtId="0" fontId="1" fillId="0" borderId="0" xfId="0" applyFont="1" applyAlignment="1">
      <alignment horizontal="center"/>
    </xf>
    <xf numFmtId="0" fontId="1" fillId="0" borderId="4" xfId="0" applyFont="1" applyBorder="1" applyAlignment="1">
      <alignment horizontal="center"/>
    </xf>
    <xf numFmtId="37" fontId="2" fillId="0" borderId="0" xfId="0" applyNumberFormat="1" applyFont="1" applyBorder="1" applyProtection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1" fillId="0" borderId="7" xfId="0" applyFont="1" applyBorder="1" applyAlignment="1">
      <alignment horizontal="center"/>
    </xf>
    <xf numFmtId="0" fontId="0" fillId="0" borderId="7" xfId="0" applyBorder="1"/>
    <xf numFmtId="0" fontId="7" fillId="0" borderId="7" xfId="0" applyFont="1" applyBorder="1"/>
    <xf numFmtId="0" fontId="1" fillId="0" borderId="0" xfId="0" applyFont="1" applyBorder="1" applyAlignment="1">
      <alignment horizontal="center"/>
    </xf>
    <xf numFmtId="0" fontId="0" fillId="0" borderId="0" xfId="0" applyBorder="1"/>
    <xf numFmtId="0" fontId="1" fillId="0" borderId="8" xfId="0" applyFont="1" applyBorder="1" applyAlignment="1">
      <alignment horizontal="center"/>
    </xf>
    <xf numFmtId="37" fontId="4" fillId="0" borderId="0" xfId="0" applyNumberFormat="1" applyFont="1" applyFill="1" applyBorder="1"/>
    <xf numFmtId="0" fontId="1" fillId="0" borderId="0" xfId="0" applyFont="1" applyFill="1"/>
    <xf numFmtId="0" fontId="3" fillId="0" borderId="9" xfId="0" applyFont="1" applyBorder="1" applyAlignment="1">
      <alignment horizontal="right"/>
    </xf>
    <xf numFmtId="0" fontId="3" fillId="0" borderId="10" xfId="0" applyFont="1" applyBorder="1" applyAlignment="1">
      <alignment horizontal="right"/>
    </xf>
    <xf numFmtId="0" fontId="3" fillId="0" borderId="11" xfId="0" applyFont="1" applyBorder="1" applyAlignment="1">
      <alignment horizontal="right"/>
    </xf>
    <xf numFmtId="3" fontId="1" fillId="0" borderId="7" xfId="0" applyNumberFormat="1" applyFont="1" applyBorder="1" applyAlignment="1">
      <alignment horizontal="center"/>
    </xf>
    <xf numFmtId="3" fontId="1" fillId="0" borderId="0" xfId="0" applyNumberFormat="1" applyFont="1" applyBorder="1" applyAlignment="1">
      <alignment horizontal="center"/>
    </xf>
    <xf numFmtId="3" fontId="8" fillId="0" borderId="7" xfId="0" applyNumberFormat="1" applyFont="1" applyBorder="1" applyAlignment="1">
      <alignment horizontal="center"/>
    </xf>
    <xf numFmtId="37" fontId="9" fillId="0" borderId="12" xfId="0" applyNumberFormat="1" applyFont="1" applyBorder="1" applyProtection="1"/>
    <xf numFmtId="37" fontId="9" fillId="0" borderId="0" xfId="0" applyNumberFormat="1" applyFont="1" applyProtection="1"/>
    <xf numFmtId="37" fontId="9" fillId="0" borderId="0" xfId="0" applyNumberFormat="1" applyFont="1" applyFill="1" applyProtection="1"/>
    <xf numFmtId="0" fontId="10" fillId="0" borderId="0" xfId="0" applyFont="1"/>
    <xf numFmtId="37" fontId="11" fillId="2" borderId="13" xfId="0" applyNumberFormat="1" applyFont="1" applyFill="1" applyBorder="1"/>
    <xf numFmtId="0" fontId="0" fillId="0" borderId="9" xfId="0" applyBorder="1"/>
    <xf numFmtId="0" fontId="0" fillId="0" borderId="14" xfId="0" applyBorder="1" applyAlignment="1">
      <alignment horizontal="right"/>
    </xf>
    <xf numFmtId="0" fontId="0" fillId="2" borderId="14" xfId="0" applyFill="1" applyBorder="1"/>
    <xf numFmtId="0" fontId="0" fillId="0" borderId="14" xfId="0" applyFill="1" applyBorder="1"/>
    <xf numFmtId="0" fontId="12" fillId="0" borderId="14" xfId="0" applyFont="1" applyBorder="1"/>
    <xf numFmtId="0" fontId="0" fillId="0" borderId="14" xfId="0" applyBorder="1"/>
    <xf numFmtId="0" fontId="0" fillId="0" borderId="15" xfId="0" applyBorder="1"/>
    <xf numFmtId="0" fontId="0" fillId="0" borderId="10" xfId="0" applyBorder="1"/>
    <xf numFmtId="0" fontId="0" fillId="0" borderId="0" xfId="0" applyBorder="1" applyAlignment="1">
      <alignment horizontal="right"/>
    </xf>
    <xf numFmtId="165" fontId="13" fillId="0" borderId="0" xfId="0" applyNumberFormat="1" applyFont="1" applyBorder="1"/>
    <xf numFmtId="0" fontId="0" fillId="0" borderId="16" xfId="0" applyBorder="1"/>
    <xf numFmtId="0" fontId="0" fillId="0" borderId="11" xfId="0" applyBorder="1"/>
    <xf numFmtId="0" fontId="0" fillId="0" borderId="17" xfId="0" applyBorder="1" applyAlignment="1">
      <alignment horizontal="right"/>
    </xf>
    <xf numFmtId="165" fontId="13" fillId="0" borderId="17" xfId="0" applyNumberFormat="1" applyFont="1" applyBorder="1"/>
    <xf numFmtId="0" fontId="0" fillId="0" borderId="17" xfId="0" applyBorder="1"/>
    <xf numFmtId="0" fontId="0" fillId="0" borderId="18" xfId="0" applyBorder="1"/>
    <xf numFmtId="0" fontId="14" fillId="0" borderId="0" xfId="0" applyFont="1"/>
    <xf numFmtId="0" fontId="15" fillId="0" borderId="0" xfId="0" applyFont="1"/>
    <xf numFmtId="0" fontId="16" fillId="0" borderId="0" xfId="0" applyFont="1"/>
    <xf numFmtId="37" fontId="17" fillId="0" borderId="19" xfId="0" applyNumberFormat="1" applyFont="1" applyBorder="1" applyProtection="1"/>
    <xf numFmtId="164" fontId="17" fillId="0" borderId="19" xfId="0" applyNumberFormat="1" applyFont="1" applyBorder="1" applyProtection="1"/>
    <xf numFmtId="2" fontId="17" fillId="0" borderId="0" xfId="0" applyNumberFormat="1" applyFont="1" applyAlignment="1">
      <alignment horizontal="center"/>
    </xf>
    <xf numFmtId="0" fontId="17" fillId="0" borderId="0" xfId="0" applyFont="1"/>
    <xf numFmtId="37" fontId="1" fillId="0" borderId="0" xfId="0" applyNumberFormat="1" applyFont="1"/>
    <xf numFmtId="3" fontId="8" fillId="0" borderId="7" xfId="0" applyNumberFormat="1" applyFont="1" applyBorder="1" applyAlignment="1">
      <alignment horizontal="right"/>
    </xf>
    <xf numFmtId="37" fontId="18" fillId="3" borderId="15" xfId="0" applyNumberFormat="1" applyFont="1" applyFill="1" applyBorder="1" applyProtection="1"/>
    <xf numFmtId="37" fontId="18" fillId="3" borderId="16" xfId="0" applyNumberFormat="1" applyFont="1" applyFill="1" applyBorder="1" applyProtection="1"/>
    <xf numFmtId="37" fontId="18" fillId="3" borderId="18" xfId="0" applyNumberFormat="1" applyFont="1" applyFill="1" applyBorder="1" applyProtection="1"/>
    <xf numFmtId="3" fontId="19" fillId="0" borderId="20" xfId="0" applyNumberFormat="1" applyFont="1" applyBorder="1" applyAlignment="1">
      <alignment horizontal="right" vertical="top" wrapText="1"/>
    </xf>
    <xf numFmtId="3" fontId="19" fillId="0" borderId="21" xfId="0" applyNumberFormat="1" applyFont="1" applyBorder="1" applyAlignment="1">
      <alignment horizontal="right" vertical="top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Historical sockeye salmon harvest from the Unakwik District purse seine and drift gillnet net fisheries, 1969 - 2012.</a:t>
            </a:r>
          </a:p>
        </c:rich>
      </c:tx>
      <c:layout>
        <c:manualLayout>
          <c:xMode val="edge"/>
          <c:yMode val="edge"/>
          <c:x val="0.11935970654270626"/>
          <c:y val="3.225792721855713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828258375776667"/>
          <c:y val="0.19603001418804061"/>
          <c:w val="0.84134035170514876"/>
          <c:h val="0.70223410145842391"/>
        </c:manualLayout>
      </c:layout>
      <c:lineChart>
        <c:grouping val="standard"/>
        <c:varyColors val="0"/>
        <c:ser>
          <c:idx val="1"/>
          <c:order val="0"/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'Unakwik Forecast'!$A$10:$A$54</c:f>
              <c:numCache>
                <c:formatCode>General</c:formatCode>
                <c:ptCount val="45"/>
                <c:pt idx="0">
                  <c:v>1969</c:v>
                </c:pt>
                <c:pt idx="1">
                  <c:v>1970</c:v>
                </c:pt>
                <c:pt idx="2">
                  <c:v>1971</c:v>
                </c:pt>
                <c:pt idx="3">
                  <c:v>1972</c:v>
                </c:pt>
                <c:pt idx="4">
                  <c:v>1973</c:v>
                </c:pt>
                <c:pt idx="5">
                  <c:v>1974</c:v>
                </c:pt>
                <c:pt idx="6">
                  <c:v>1975</c:v>
                </c:pt>
                <c:pt idx="7">
                  <c:v>1976</c:v>
                </c:pt>
                <c:pt idx="8">
                  <c:v>1977</c:v>
                </c:pt>
                <c:pt idx="9">
                  <c:v>1978</c:v>
                </c:pt>
                <c:pt idx="10">
                  <c:v>1979</c:v>
                </c:pt>
                <c:pt idx="11">
                  <c:v>1980</c:v>
                </c:pt>
                <c:pt idx="12">
                  <c:v>1981</c:v>
                </c:pt>
                <c:pt idx="13">
                  <c:v>1982</c:v>
                </c:pt>
                <c:pt idx="14">
                  <c:v>1983</c:v>
                </c:pt>
                <c:pt idx="15">
                  <c:v>1984</c:v>
                </c:pt>
                <c:pt idx="16">
                  <c:v>1985</c:v>
                </c:pt>
                <c:pt idx="17">
                  <c:v>1986</c:v>
                </c:pt>
                <c:pt idx="18">
                  <c:v>1987</c:v>
                </c:pt>
                <c:pt idx="19">
                  <c:v>1988</c:v>
                </c:pt>
                <c:pt idx="20">
                  <c:v>1989</c:v>
                </c:pt>
                <c:pt idx="21">
                  <c:v>1990</c:v>
                </c:pt>
                <c:pt idx="22">
                  <c:v>1991</c:v>
                </c:pt>
                <c:pt idx="23">
                  <c:v>1992</c:v>
                </c:pt>
                <c:pt idx="24">
                  <c:v>1993</c:v>
                </c:pt>
                <c:pt idx="25">
                  <c:v>1994</c:v>
                </c:pt>
                <c:pt idx="26">
                  <c:v>1995</c:v>
                </c:pt>
                <c:pt idx="27">
                  <c:v>1996</c:v>
                </c:pt>
                <c:pt idx="28">
                  <c:v>1997</c:v>
                </c:pt>
                <c:pt idx="29">
                  <c:v>1998</c:v>
                </c:pt>
                <c:pt idx="30">
                  <c:v>1999</c:v>
                </c:pt>
                <c:pt idx="31">
                  <c:v>2000</c:v>
                </c:pt>
                <c:pt idx="32">
                  <c:v>2001</c:v>
                </c:pt>
                <c:pt idx="33">
                  <c:v>2002</c:v>
                </c:pt>
                <c:pt idx="34">
                  <c:v>2003</c:v>
                </c:pt>
                <c:pt idx="35">
                  <c:v>2004</c:v>
                </c:pt>
                <c:pt idx="36">
                  <c:v>2005</c:v>
                </c:pt>
                <c:pt idx="37">
                  <c:v>2006</c:v>
                </c:pt>
                <c:pt idx="38">
                  <c:v>2007</c:v>
                </c:pt>
                <c:pt idx="39">
                  <c:v>2008</c:v>
                </c:pt>
                <c:pt idx="40">
                  <c:v>2009</c:v>
                </c:pt>
                <c:pt idx="41">
                  <c:v>2010</c:v>
                </c:pt>
                <c:pt idx="42">
                  <c:v>2011</c:v>
                </c:pt>
                <c:pt idx="43">
                  <c:v>2012</c:v>
                </c:pt>
                <c:pt idx="44">
                  <c:v>2013</c:v>
                </c:pt>
              </c:numCache>
            </c:numRef>
          </c:cat>
          <c:val>
            <c:numRef>
              <c:f>'Unakwik Forecast'!$B$10:$B$54</c:f>
              <c:numCache>
                <c:formatCode>#,##0_);\(#,##0\)</c:formatCode>
                <c:ptCount val="45"/>
                <c:pt idx="0">
                  <c:v>8351</c:v>
                </c:pt>
                <c:pt idx="1">
                  <c:v>7018</c:v>
                </c:pt>
                <c:pt idx="2">
                  <c:v>1470</c:v>
                </c:pt>
                <c:pt idx="3">
                  <c:v>10010</c:v>
                </c:pt>
                <c:pt idx="4">
                  <c:v>8858</c:v>
                </c:pt>
                <c:pt idx="5">
                  <c:v>10449</c:v>
                </c:pt>
                <c:pt idx="6">
                  <c:v>12056</c:v>
                </c:pt>
                <c:pt idx="7">
                  <c:v>8421</c:v>
                </c:pt>
                <c:pt idx="8">
                  <c:v>7912</c:v>
                </c:pt>
                <c:pt idx="9">
                  <c:v>9116</c:v>
                </c:pt>
                <c:pt idx="10">
                  <c:v>9250</c:v>
                </c:pt>
                <c:pt idx="11">
                  <c:v>1547</c:v>
                </c:pt>
                <c:pt idx="12">
                  <c:v>2445</c:v>
                </c:pt>
                <c:pt idx="13">
                  <c:v>48947</c:v>
                </c:pt>
                <c:pt idx="14">
                  <c:v>13223</c:v>
                </c:pt>
                <c:pt idx="15">
                  <c:v>27386</c:v>
                </c:pt>
                <c:pt idx="16">
                  <c:v>27532</c:v>
                </c:pt>
                <c:pt idx="17">
                  <c:v>25759</c:v>
                </c:pt>
                <c:pt idx="18" formatCode="#,##0">
                  <c:v>6546</c:v>
                </c:pt>
                <c:pt idx="19" formatCode="#,##0">
                  <c:v>8589</c:v>
                </c:pt>
                <c:pt idx="20" formatCode="#,##0">
                  <c:v>21433</c:v>
                </c:pt>
                <c:pt idx="21" formatCode="#,##0">
                  <c:v>247</c:v>
                </c:pt>
                <c:pt idx="22" formatCode="#,##0">
                  <c:v>5388</c:v>
                </c:pt>
                <c:pt idx="23" formatCode="#,##0">
                  <c:v>2266</c:v>
                </c:pt>
                <c:pt idx="24" formatCode="#,##0">
                  <c:v>14770</c:v>
                </c:pt>
                <c:pt idx="25" formatCode="#,##0">
                  <c:v>774</c:v>
                </c:pt>
                <c:pt idx="26" formatCode="#,##0">
                  <c:v>2116</c:v>
                </c:pt>
                <c:pt idx="27" formatCode="#,##0">
                  <c:v>6063</c:v>
                </c:pt>
                <c:pt idx="28" formatCode="#,##0">
                  <c:v>3411</c:v>
                </c:pt>
                <c:pt idx="29" formatCode="#,##0">
                  <c:v>13670</c:v>
                </c:pt>
                <c:pt idx="30" formatCode="#,##0">
                  <c:v>8965</c:v>
                </c:pt>
                <c:pt idx="31" formatCode="#,##0">
                  <c:v>1119</c:v>
                </c:pt>
                <c:pt idx="32" formatCode="#,##0">
                  <c:v>2298</c:v>
                </c:pt>
                <c:pt idx="33" formatCode="#,##0">
                  <c:v>11011</c:v>
                </c:pt>
                <c:pt idx="34" formatCode="#,##0">
                  <c:v>3180</c:v>
                </c:pt>
                <c:pt idx="35" formatCode="#,##0">
                  <c:v>7439</c:v>
                </c:pt>
                <c:pt idx="36" formatCode="#,##0">
                  <c:v>23107</c:v>
                </c:pt>
                <c:pt idx="37" formatCode="#,##0">
                  <c:v>698</c:v>
                </c:pt>
                <c:pt idx="38" formatCode="#,##0">
                  <c:v>15693</c:v>
                </c:pt>
                <c:pt idx="39" formatCode="#,##0">
                  <c:v>389</c:v>
                </c:pt>
                <c:pt idx="40" formatCode="#,##0">
                  <c:v>3128</c:v>
                </c:pt>
                <c:pt idx="41" formatCode="#,##0">
                  <c:v>46</c:v>
                </c:pt>
                <c:pt idx="42" formatCode="#,##0">
                  <c:v>1390</c:v>
                </c:pt>
                <c:pt idx="43" formatCode="#,##0">
                  <c:v>1740</c:v>
                </c:pt>
                <c:pt idx="44" formatCode="#,##0">
                  <c:v>3591</c:v>
                </c:pt>
              </c:numCache>
            </c:numRef>
          </c:val>
          <c:smooth val="0"/>
        </c:ser>
        <c:ser>
          <c:idx val="0"/>
          <c:order val="1"/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'Unakwik Forecast'!$A$10:$A$54</c:f>
              <c:numCache>
                <c:formatCode>General</c:formatCode>
                <c:ptCount val="45"/>
                <c:pt idx="0">
                  <c:v>1969</c:v>
                </c:pt>
                <c:pt idx="1">
                  <c:v>1970</c:v>
                </c:pt>
                <c:pt idx="2">
                  <c:v>1971</c:v>
                </c:pt>
                <c:pt idx="3">
                  <c:v>1972</c:v>
                </c:pt>
                <c:pt idx="4">
                  <c:v>1973</c:v>
                </c:pt>
                <c:pt idx="5">
                  <c:v>1974</c:v>
                </c:pt>
                <c:pt idx="6">
                  <c:v>1975</c:v>
                </c:pt>
                <c:pt idx="7">
                  <c:v>1976</c:v>
                </c:pt>
                <c:pt idx="8">
                  <c:v>1977</c:v>
                </c:pt>
                <c:pt idx="9">
                  <c:v>1978</c:v>
                </c:pt>
                <c:pt idx="10">
                  <c:v>1979</c:v>
                </c:pt>
                <c:pt idx="11">
                  <c:v>1980</c:v>
                </c:pt>
                <c:pt idx="12">
                  <c:v>1981</c:v>
                </c:pt>
                <c:pt idx="13">
                  <c:v>1982</c:v>
                </c:pt>
                <c:pt idx="14">
                  <c:v>1983</c:v>
                </c:pt>
                <c:pt idx="15">
                  <c:v>1984</c:v>
                </c:pt>
                <c:pt idx="16">
                  <c:v>1985</c:v>
                </c:pt>
                <c:pt idx="17">
                  <c:v>1986</c:v>
                </c:pt>
                <c:pt idx="18">
                  <c:v>1987</c:v>
                </c:pt>
                <c:pt idx="19">
                  <c:v>1988</c:v>
                </c:pt>
                <c:pt idx="20">
                  <c:v>1989</c:v>
                </c:pt>
                <c:pt idx="21">
                  <c:v>1990</c:v>
                </c:pt>
                <c:pt idx="22">
                  <c:v>1991</c:v>
                </c:pt>
                <c:pt idx="23">
                  <c:v>1992</c:v>
                </c:pt>
                <c:pt idx="24">
                  <c:v>1993</c:v>
                </c:pt>
                <c:pt idx="25">
                  <c:v>1994</c:v>
                </c:pt>
                <c:pt idx="26">
                  <c:v>1995</c:v>
                </c:pt>
                <c:pt idx="27">
                  <c:v>1996</c:v>
                </c:pt>
                <c:pt idx="28">
                  <c:v>1997</c:v>
                </c:pt>
                <c:pt idx="29">
                  <c:v>1998</c:v>
                </c:pt>
                <c:pt idx="30">
                  <c:v>1999</c:v>
                </c:pt>
                <c:pt idx="31">
                  <c:v>2000</c:v>
                </c:pt>
                <c:pt idx="32">
                  <c:v>2001</c:v>
                </c:pt>
                <c:pt idx="33">
                  <c:v>2002</c:v>
                </c:pt>
                <c:pt idx="34">
                  <c:v>2003</c:v>
                </c:pt>
                <c:pt idx="35">
                  <c:v>2004</c:v>
                </c:pt>
                <c:pt idx="36">
                  <c:v>2005</c:v>
                </c:pt>
                <c:pt idx="37">
                  <c:v>2006</c:v>
                </c:pt>
                <c:pt idx="38">
                  <c:v>2007</c:v>
                </c:pt>
                <c:pt idx="39">
                  <c:v>2008</c:v>
                </c:pt>
                <c:pt idx="40">
                  <c:v>2009</c:v>
                </c:pt>
                <c:pt idx="41">
                  <c:v>2010</c:v>
                </c:pt>
                <c:pt idx="42">
                  <c:v>2011</c:v>
                </c:pt>
                <c:pt idx="43">
                  <c:v>2012</c:v>
                </c:pt>
                <c:pt idx="44">
                  <c:v>2013</c:v>
                </c:pt>
              </c:numCache>
            </c:numRef>
          </c:cat>
          <c:val>
            <c:numRef>
              <c:f>'Unakwik Forecast'!$C$10:$C$54</c:f>
              <c:numCache>
                <c:formatCode>#,##0</c:formatCode>
                <c:ptCount val="45"/>
                <c:pt idx="3">
                  <c:v>6712.25</c:v>
                </c:pt>
                <c:pt idx="4">
                  <c:v>7141.4</c:v>
                </c:pt>
                <c:pt idx="5">
                  <c:v>7692.666666666667</c:v>
                </c:pt>
                <c:pt idx="6">
                  <c:v>8316</c:v>
                </c:pt>
                <c:pt idx="7">
                  <c:v>8329.125</c:v>
                </c:pt>
                <c:pt idx="8">
                  <c:v>8282.7777777777774</c:v>
                </c:pt>
                <c:pt idx="9">
                  <c:v>8366.1</c:v>
                </c:pt>
                <c:pt idx="10">
                  <c:v>8366.1</c:v>
                </c:pt>
                <c:pt idx="11">
                  <c:v>8456</c:v>
                </c:pt>
                <c:pt idx="12">
                  <c:v>7908.9</c:v>
                </c:pt>
                <c:pt idx="13">
                  <c:v>8006.4</c:v>
                </c:pt>
                <c:pt idx="14">
                  <c:v>11900.1</c:v>
                </c:pt>
                <c:pt idx="15">
                  <c:v>12336.6</c:v>
                </c:pt>
                <c:pt idx="16">
                  <c:v>14030.3</c:v>
                </c:pt>
                <c:pt idx="17">
                  <c:v>15577.9</c:v>
                </c:pt>
                <c:pt idx="18">
                  <c:v>17311.7</c:v>
                </c:pt>
                <c:pt idx="19">
                  <c:v>17175.099999999999</c:v>
                </c:pt>
                <c:pt idx="20">
                  <c:v>17122.400000000001</c:v>
                </c:pt>
                <c:pt idx="21">
                  <c:v>18340.7</c:v>
                </c:pt>
                <c:pt idx="22">
                  <c:v>18210.7</c:v>
                </c:pt>
                <c:pt idx="23">
                  <c:v>18505</c:v>
                </c:pt>
                <c:pt idx="24">
                  <c:v>13836.9</c:v>
                </c:pt>
                <c:pt idx="25">
                  <c:v>13991.6</c:v>
                </c:pt>
                <c:pt idx="26">
                  <c:v>11330.4</c:v>
                </c:pt>
                <c:pt idx="27">
                  <c:v>8788.7999999999993</c:v>
                </c:pt>
                <c:pt idx="28">
                  <c:v>6819.2</c:v>
                </c:pt>
                <c:pt idx="29">
                  <c:v>6505.7</c:v>
                </c:pt>
                <c:pt idx="30">
                  <c:v>7013.8</c:v>
                </c:pt>
                <c:pt idx="31">
                  <c:v>5767</c:v>
                </c:pt>
                <c:pt idx="32">
                  <c:v>5854.2</c:v>
                </c:pt>
                <c:pt idx="33">
                  <c:v>5545.2</c:v>
                </c:pt>
                <c:pt idx="34">
                  <c:v>5260.7</c:v>
                </c:pt>
                <c:pt idx="35">
                  <c:v>5927.2</c:v>
                </c:pt>
                <c:pt idx="36">
                  <c:v>8026.3</c:v>
                </c:pt>
                <c:pt idx="37">
                  <c:v>7489.8</c:v>
                </c:pt>
                <c:pt idx="38">
                  <c:v>8718</c:v>
                </c:pt>
                <c:pt idx="39">
                  <c:v>7389.9</c:v>
                </c:pt>
                <c:pt idx="40">
                  <c:v>6806.2</c:v>
                </c:pt>
                <c:pt idx="41">
                  <c:v>6698.9</c:v>
                </c:pt>
                <c:pt idx="42">
                  <c:v>6608.1</c:v>
                </c:pt>
                <c:pt idx="43">
                  <c:v>5681</c:v>
                </c:pt>
                <c:pt idx="44">
                  <c:v>5722.1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186944"/>
        <c:axId val="119194752"/>
      </c:lineChart>
      <c:catAx>
        <c:axId val="119186944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9194752"/>
        <c:crosses val="autoZero"/>
        <c:auto val="1"/>
        <c:lblAlgn val="ctr"/>
        <c:lblOffset val="100"/>
        <c:tickLblSkip val="4"/>
        <c:tickMarkSkip val="4"/>
        <c:noMultiLvlLbl val="0"/>
      </c:catAx>
      <c:valAx>
        <c:axId val="119194752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r>
                  <a:rPr lang="en-US"/>
                  <a:t>Harvest</a:t>
                </a:r>
              </a:p>
            </c:rich>
          </c:tx>
          <c:layout>
            <c:manualLayout>
              <c:xMode val="edge"/>
              <c:yMode val="edge"/>
              <c:x val="2.3289757455016918E-2"/>
              <c:y val="0.4466505875954694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9186944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333376</xdr:colOff>
      <xdr:row>0</xdr:row>
      <xdr:rowOff>161925</xdr:rowOff>
    </xdr:from>
    <xdr:to>
      <xdr:col>5</xdr:col>
      <xdr:colOff>704850</xdr:colOff>
      <xdr:row>2</xdr:row>
      <xdr:rowOff>69850</xdr:rowOff>
    </xdr:to>
    <xdr:sp macro="" textlink="">
      <xdr:nvSpPr>
        <xdr:cNvPr id="2" name="AutoShape 7"/>
        <xdr:cNvSpPr>
          <a:spLocks noChangeArrowheads="1"/>
        </xdr:cNvSpPr>
      </xdr:nvSpPr>
      <xdr:spPr bwMode="auto">
        <a:xfrm>
          <a:off x="2619376" y="161925"/>
          <a:ext cx="1895474" cy="393700"/>
        </a:xfrm>
        <a:prstGeom prst="rightArrow">
          <a:avLst>
            <a:gd name="adj1" fmla="val 50000"/>
            <a:gd name="adj2" fmla="val 53750"/>
          </a:avLst>
        </a:prstGeom>
        <a:gradFill>
          <a:gsLst>
            <a:gs pos="0">
              <a:schemeClr val="accent1">
                <a:tint val="66000"/>
                <a:satMod val="160000"/>
              </a:schemeClr>
            </a:gs>
            <a:gs pos="50000">
              <a:schemeClr val="accent1">
                <a:tint val="44500"/>
                <a:satMod val="160000"/>
              </a:schemeClr>
            </a:gs>
            <a:gs pos="100000">
              <a:schemeClr val="accent1">
                <a:tint val="23500"/>
                <a:satMod val="160000"/>
              </a:schemeClr>
            </a:gs>
          </a:gsLst>
          <a:lin ang="5400000" scaled="0"/>
        </a:gradFill>
        <a:ln w="9525">
          <a:noFill/>
          <a:miter lim="800000"/>
          <a:headEnd/>
          <a:tailEnd/>
        </a:ln>
        <a:effectLst>
          <a:glow rad="228600">
            <a:schemeClr val="accent2">
              <a:satMod val="175000"/>
              <a:alpha val="40000"/>
            </a:schemeClr>
          </a:glow>
          <a:outerShdw blurRad="57785" dist="33020" dir="3180000" algn="ctr">
            <a:srgbClr val="000000">
              <a:alpha val="30000"/>
            </a:srgbClr>
          </a:outerShdw>
        </a:effectLst>
        <a:scene3d>
          <a:camera prst="orthographicFront">
            <a:rot lat="0" lon="0" rev="0"/>
          </a:camera>
          <a:lightRig rig="brightRoom" dir="t">
            <a:rot lat="0" lon="0" rev="600000"/>
          </a:lightRig>
        </a:scene3d>
        <a:sp3d prstMaterial="metal">
          <a:bevelT w="38100" h="57150" prst="angle"/>
        </a:sp3d>
      </xdr:spPr>
      <xdr:txBody>
        <a:bodyPr/>
        <a:lstStyle/>
        <a:p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247650</xdr:colOff>
      <xdr:row>9</xdr:row>
      <xdr:rowOff>28575</xdr:rowOff>
    </xdr:from>
    <xdr:to>
      <xdr:col>15</xdr:col>
      <xdr:colOff>123825</xdr:colOff>
      <xdr:row>35</xdr:row>
      <xdr:rowOff>47625</xdr:rowOff>
    </xdr:to>
    <xdr:graphicFrame macro="">
      <xdr:nvGraphicFramePr>
        <xdr:cNvPr id="1105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514350</xdr:colOff>
      <xdr:row>13</xdr:row>
      <xdr:rowOff>104775</xdr:rowOff>
    </xdr:from>
    <xdr:to>
      <xdr:col>3</xdr:col>
      <xdr:colOff>590550</xdr:colOff>
      <xdr:row>14</xdr:row>
      <xdr:rowOff>142875</xdr:rowOff>
    </xdr:to>
    <xdr:sp macro="" textlink="">
      <xdr:nvSpPr>
        <xdr:cNvPr id="1106" name="Text Box 7"/>
        <xdr:cNvSpPr txBox="1">
          <a:spLocks noChangeArrowheads="1"/>
        </xdr:cNvSpPr>
      </xdr:nvSpPr>
      <xdr:spPr bwMode="auto">
        <a:xfrm>
          <a:off x="3305175" y="21907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0.19426</cdr:x>
      <cdr:y>0.28935</cdr:y>
    </cdr:from>
    <cdr:to>
      <cdr:x>0.37337</cdr:x>
      <cdr:y>0.34396</cdr:y>
    </cdr:to>
    <cdr:sp macro="" textlink="">
      <cdr:nvSpPr>
        <cdr:cNvPr id="204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276196" y="1116609"/>
          <a:ext cx="1173732" cy="21016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36576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Actual Harvest</a:t>
          </a:r>
        </a:p>
        <a:p xmlns:a="http://schemas.openxmlformats.org/drawingml/2006/main">
          <a:pPr algn="l" rtl="0">
            <a:defRPr sz="1000"/>
          </a:pPr>
          <a:endParaRPr lang="en-US" sz="1200" b="0" i="0" u="none" strike="noStrike" baseline="0">
            <a:solidFill>
              <a:srgbClr val="000000"/>
            </a:solidFill>
            <a:latin typeface="Tahoma"/>
            <a:ea typeface="Tahoma"/>
            <a:cs typeface="Tahoma"/>
          </a:endParaRPr>
        </a:p>
        <a:p xmlns:a="http://schemas.openxmlformats.org/drawingml/2006/main">
          <a:pPr algn="l" rtl="0">
            <a:defRPr sz="1000"/>
          </a:pPr>
          <a:endParaRPr lang="en-US" sz="1200" b="0" i="0" u="none" strike="noStrike" baseline="0">
            <a:solidFill>
              <a:srgbClr val="000000"/>
            </a:solidFill>
            <a:latin typeface="Tahoma"/>
            <a:ea typeface="Tahoma"/>
            <a:cs typeface="Tahoma"/>
          </a:endParaRPr>
        </a:p>
        <a:p xmlns:a="http://schemas.openxmlformats.org/drawingml/2006/main">
          <a:pPr algn="l" rtl="0">
            <a:defRPr sz="1000"/>
          </a:pPr>
          <a:endParaRPr lang="en-US" sz="1200" b="0" i="0" u="none" strike="noStrike" baseline="0">
            <a:solidFill>
              <a:srgbClr val="000000"/>
            </a:solidFill>
            <a:latin typeface="Tahoma"/>
            <a:ea typeface="Tahoma"/>
            <a:cs typeface="Tahoma"/>
          </a:endParaRPr>
        </a:p>
      </cdr:txBody>
    </cdr:sp>
  </cdr:relSizeAnchor>
  <cdr:relSizeAnchor xmlns:cdr="http://schemas.openxmlformats.org/drawingml/2006/chartDrawing">
    <cdr:from>
      <cdr:x>0.35489</cdr:x>
      <cdr:y>0.34396</cdr:y>
    </cdr:from>
    <cdr:to>
      <cdr:x>0.41032</cdr:x>
      <cdr:y>0.39589</cdr:y>
    </cdr:to>
    <cdr:sp macro="" textlink="">
      <cdr:nvSpPr>
        <cdr:cNvPr id="2051" name="Line 3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2328842" y="1326769"/>
          <a:ext cx="363260" cy="199839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0.1642</cdr:x>
      <cdr:y>0.4805</cdr:y>
    </cdr:from>
    <cdr:to>
      <cdr:x>0.37411</cdr:x>
      <cdr:y>0.60728</cdr:y>
    </cdr:to>
    <cdr:sp macro="" textlink="">
      <cdr:nvSpPr>
        <cdr:cNvPr id="2052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079229" y="1852168"/>
          <a:ext cx="1375543" cy="48787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36576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Running average Harvest (10-year)</a:t>
          </a:r>
        </a:p>
        <a:p xmlns:a="http://schemas.openxmlformats.org/drawingml/2006/main">
          <a:pPr algn="l" rtl="0">
            <a:defRPr sz="1000"/>
          </a:pPr>
          <a:endParaRPr lang="en-US" sz="1200" b="0" i="0" u="none" strike="noStrike" baseline="0">
            <a:solidFill>
              <a:srgbClr val="000000"/>
            </a:solidFill>
            <a:latin typeface="Tahoma"/>
            <a:ea typeface="Tahoma"/>
            <a:cs typeface="Tahoma"/>
          </a:endParaRPr>
        </a:p>
      </cdr:txBody>
    </cdr:sp>
  </cdr:relSizeAnchor>
  <cdr:relSizeAnchor xmlns:cdr="http://schemas.openxmlformats.org/drawingml/2006/chartDrawing">
    <cdr:from>
      <cdr:x>0.29946</cdr:x>
      <cdr:y>0.61776</cdr:y>
    </cdr:from>
    <cdr:to>
      <cdr:x>0.41032</cdr:x>
      <cdr:y>0.78867</cdr:y>
    </cdr:to>
    <cdr:sp macro="" textlink="">
      <cdr:nvSpPr>
        <cdr:cNvPr id="2055" name="Line 7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1965582" y="2380382"/>
          <a:ext cx="726520" cy="657687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7"/>
  <sheetViews>
    <sheetView workbookViewId="0">
      <selection activeCell="G3" sqref="G3"/>
    </sheetView>
  </sheetViews>
  <sheetFormatPr defaultRowHeight="13.2"/>
  <cols>
    <col min="7" max="7" width="18.109375" customWidth="1"/>
  </cols>
  <sheetData>
    <row r="2" spans="1:7" ht="22.8">
      <c r="A2" t="s">
        <v>37</v>
      </c>
      <c r="B2" t="s">
        <v>38</v>
      </c>
      <c r="G2" s="52">
        <v>2014</v>
      </c>
    </row>
    <row r="5" spans="1:7">
      <c r="B5" s="51" t="s">
        <v>34</v>
      </c>
    </row>
    <row r="6" spans="1:7">
      <c r="B6" s="51" t="s">
        <v>35</v>
      </c>
    </row>
    <row r="7" spans="1:7">
      <c r="B7" s="51" t="s">
        <v>36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70"/>
  <sheetViews>
    <sheetView tabSelected="1" zoomScale="150" zoomScaleNormal="150" workbookViewId="0">
      <pane ySplit="9" topLeftCell="A46" activePane="bottomLeft" state="frozen"/>
      <selection pane="bottomLeft" activeCell="E54" sqref="E54"/>
    </sheetView>
  </sheetViews>
  <sheetFormatPr defaultColWidth="12.77734375" defaultRowHeight="10.199999999999999"/>
  <cols>
    <col min="1" max="1" width="23.44140625" style="1" customWidth="1"/>
    <col min="2" max="2" width="11.44140625" style="1" customWidth="1"/>
    <col min="3" max="3" width="24.44140625" style="9" customWidth="1"/>
    <col min="4" max="6" width="12.77734375" style="1"/>
    <col min="7" max="8" width="10.109375" style="1" customWidth="1"/>
    <col min="9" max="9" width="13.44140625" style="1" customWidth="1"/>
    <col min="10" max="10" width="16.77734375" style="1" customWidth="1"/>
    <col min="11" max="15" width="12.77734375" style="1"/>
    <col min="16" max="16" width="10.109375" style="1" customWidth="1"/>
    <col min="17" max="23" width="12.77734375" style="1"/>
    <col min="24" max="24" width="6.109375" style="1" customWidth="1"/>
    <col min="25" max="27" width="12.77734375" style="1"/>
    <col min="28" max="28" width="4.77734375" style="1" customWidth="1"/>
    <col min="29" max="16384" width="12.77734375" style="1"/>
  </cols>
  <sheetData>
    <row r="1" spans="1:21">
      <c r="A1" s="33" t="str">
        <f ca="1">CELL("filename",A1)</f>
        <v>C:\Users\rebrenner\Desktop\[2014 Unakwik Wild sockeye-FINAL-2.xlsx]Unakwik Forecast</v>
      </c>
    </row>
    <row r="2" spans="1:21" ht="10.8" thickBot="1">
      <c r="A2" s="33"/>
    </row>
    <row r="3" spans="1:21" ht="13.2">
      <c r="A3" s="1" t="s">
        <v>10</v>
      </c>
      <c r="D3"/>
      <c r="E3"/>
      <c r="F3"/>
      <c r="G3"/>
      <c r="H3"/>
      <c r="I3" s="35"/>
      <c r="J3" s="36" t="s">
        <v>33</v>
      </c>
      <c r="K3" s="37">
        <v>95</v>
      </c>
      <c r="L3" s="38" t="s">
        <v>26</v>
      </c>
      <c r="M3" s="39" t="s">
        <v>27</v>
      </c>
      <c r="N3" s="40"/>
      <c r="O3" s="41"/>
      <c r="P3"/>
      <c r="Q3"/>
      <c r="R3"/>
      <c r="S3"/>
      <c r="T3"/>
      <c r="U3"/>
    </row>
    <row r="4" spans="1:21" ht="13.2">
      <c r="A4" s="1" t="s">
        <v>18</v>
      </c>
      <c r="D4"/>
      <c r="E4"/>
      <c r="F4"/>
      <c r="G4"/>
      <c r="H4"/>
      <c r="I4" s="42"/>
      <c r="J4" s="43" t="s">
        <v>28</v>
      </c>
      <c r="K4" s="44">
        <f>(1-K3/100)/2</f>
        <v>2.5000000000000022E-2</v>
      </c>
      <c r="L4" s="20" t="s">
        <v>29</v>
      </c>
      <c r="M4" s="20"/>
      <c r="N4" s="20"/>
      <c r="O4" s="45"/>
      <c r="P4"/>
      <c r="Q4"/>
      <c r="R4"/>
      <c r="S4"/>
      <c r="T4"/>
      <c r="U4"/>
    </row>
    <row r="5" spans="1:21" ht="13.2">
      <c r="A5" s="1" t="s">
        <v>19</v>
      </c>
      <c r="D5"/>
      <c r="E5"/>
      <c r="F5"/>
      <c r="G5"/>
      <c r="H5"/>
      <c r="I5" s="42"/>
      <c r="J5" s="43" t="s">
        <v>30</v>
      </c>
      <c r="K5" s="44">
        <f>(1-K4)</f>
        <v>0.97499999999999998</v>
      </c>
      <c r="L5" s="20" t="s">
        <v>29</v>
      </c>
      <c r="M5" s="20"/>
      <c r="N5" s="20"/>
      <c r="O5" s="45"/>
      <c r="P5"/>
      <c r="Q5"/>
      <c r="R5"/>
      <c r="S5"/>
      <c r="T5"/>
      <c r="U5"/>
    </row>
    <row r="6" spans="1:21" ht="13.8" thickBot="1">
      <c r="C6" s="21"/>
      <c r="D6"/>
      <c r="E6"/>
      <c r="F6"/>
      <c r="G6"/>
      <c r="H6"/>
      <c r="I6" s="46"/>
      <c r="J6" s="47" t="s">
        <v>31</v>
      </c>
      <c r="K6" s="48">
        <f>-NORMSINV(K4)</f>
        <v>1.9599639845400536</v>
      </c>
      <c r="L6" s="49" t="s">
        <v>29</v>
      </c>
      <c r="M6" s="49"/>
      <c r="N6" s="49"/>
      <c r="O6" s="50"/>
      <c r="P6"/>
      <c r="Q6"/>
      <c r="R6"/>
      <c r="S6"/>
      <c r="T6"/>
      <c r="U6"/>
    </row>
    <row r="7" spans="1:21" ht="13.2">
      <c r="A7" s="2"/>
      <c r="B7" s="3" t="s">
        <v>0</v>
      </c>
      <c r="C7" s="16" t="s">
        <v>23</v>
      </c>
      <c r="D7" s="1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</row>
    <row r="8" spans="1:21" ht="13.2">
      <c r="A8" s="4" t="s">
        <v>1</v>
      </c>
      <c r="B8" s="10" t="s">
        <v>20</v>
      </c>
      <c r="C8" s="16" t="s">
        <v>22</v>
      </c>
      <c r="D8" s="17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</row>
    <row r="9" spans="1:21" ht="13.2">
      <c r="A9" s="6" t="s">
        <v>2</v>
      </c>
      <c r="B9" s="7" t="s">
        <v>21</v>
      </c>
      <c r="C9" s="16" t="s">
        <v>24</v>
      </c>
      <c r="D9" s="17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</row>
    <row r="10" spans="1:21" ht="13.2">
      <c r="A10" s="2">
        <v>1969</v>
      </c>
      <c r="B10" s="30">
        <v>8351</v>
      </c>
      <c r="C10" s="27"/>
      <c r="D10" s="17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</row>
    <row r="11" spans="1:21" ht="13.2">
      <c r="A11" s="4">
        <v>1970</v>
      </c>
      <c r="B11" s="31">
        <v>7018</v>
      </c>
      <c r="C11" s="27"/>
      <c r="D11" s="17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</row>
    <row r="12" spans="1:21" ht="13.2">
      <c r="A12" s="4">
        <v>1971</v>
      </c>
      <c r="B12" s="31">
        <v>1470</v>
      </c>
      <c r="C12" s="27"/>
      <c r="D12" s="18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</row>
    <row r="13" spans="1:21" ht="13.2">
      <c r="A13" s="4">
        <v>1972</v>
      </c>
      <c r="B13" s="31">
        <v>10010</v>
      </c>
      <c r="C13" s="29">
        <f>AVERAGE($B$10:B13)</f>
        <v>6712.25</v>
      </c>
      <c r="D13" s="17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</row>
    <row r="14" spans="1:21" ht="13.2">
      <c r="A14" s="4">
        <v>1973</v>
      </c>
      <c r="B14" s="31">
        <v>8858</v>
      </c>
      <c r="C14" s="29">
        <f>AVERAGE($B$10:B14)</f>
        <v>7141.4</v>
      </c>
      <c r="D14" s="17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</row>
    <row r="15" spans="1:21" ht="13.2">
      <c r="A15" s="4">
        <v>1974</v>
      </c>
      <c r="B15" s="31">
        <v>10449</v>
      </c>
      <c r="C15" s="29">
        <f>AVERAGE($B$10:B15)</f>
        <v>7692.666666666667</v>
      </c>
      <c r="D15" s="17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21" ht="13.2">
      <c r="A16" s="4">
        <v>1975</v>
      </c>
      <c r="B16" s="31">
        <v>12056</v>
      </c>
      <c r="C16" s="29">
        <f>AVERAGE($B$10:B16)</f>
        <v>8316</v>
      </c>
      <c r="D16" s="17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</row>
    <row r="17" spans="1:21" ht="13.2">
      <c r="A17" s="4">
        <v>1976</v>
      </c>
      <c r="B17" s="31">
        <v>8421</v>
      </c>
      <c r="C17" s="29">
        <f>AVERAGE($B$10:B17)</f>
        <v>8329.125</v>
      </c>
      <c r="D17" s="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</row>
    <row r="18" spans="1:21" ht="13.2">
      <c r="A18" s="4">
        <v>1977</v>
      </c>
      <c r="B18" s="31">
        <v>7912</v>
      </c>
      <c r="C18" s="29">
        <f>AVERAGE($B$10:B18)</f>
        <v>8282.7777777777774</v>
      </c>
      <c r="D18" s="17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</row>
    <row r="19" spans="1:21" ht="13.2">
      <c r="A19" s="4">
        <v>1978</v>
      </c>
      <c r="B19" s="31">
        <v>9116</v>
      </c>
      <c r="C19" s="29">
        <f>AVERAGE($B$10:B19)</f>
        <v>8366.1</v>
      </c>
      <c r="D19" s="17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</row>
    <row r="20" spans="1:21" ht="13.2">
      <c r="A20" s="4">
        <v>1979</v>
      </c>
      <c r="B20" s="31">
        <v>9250</v>
      </c>
      <c r="C20" s="29">
        <f>AVERAGE(B10:B19)</f>
        <v>8366.1</v>
      </c>
      <c r="D20" s="17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</row>
    <row r="21" spans="1:21" ht="13.2">
      <c r="A21" s="4">
        <v>1980</v>
      </c>
      <c r="B21" s="31">
        <v>1547</v>
      </c>
      <c r="C21" s="29">
        <f>AVERAGE(B11:B20)</f>
        <v>8456</v>
      </c>
      <c r="D21" s="17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</row>
    <row r="22" spans="1:21" ht="13.2">
      <c r="A22" s="4">
        <v>1981</v>
      </c>
      <c r="B22" s="31">
        <v>2445</v>
      </c>
      <c r="C22" s="29">
        <f t="shared" ref="C22:C43" si="0">AVERAGE(B12:B21)</f>
        <v>7908.9</v>
      </c>
      <c r="D22" s="17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</row>
    <row r="23" spans="1:21" ht="13.2">
      <c r="A23" s="4">
        <v>1982</v>
      </c>
      <c r="B23" s="32">
        <v>48947</v>
      </c>
      <c r="C23" s="29">
        <f t="shared" si="0"/>
        <v>8006.4</v>
      </c>
      <c r="D23" s="17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</row>
    <row r="24" spans="1:21" ht="13.2">
      <c r="A24" s="4">
        <v>1983</v>
      </c>
      <c r="B24" s="32">
        <v>13223</v>
      </c>
      <c r="C24" s="29">
        <f t="shared" si="0"/>
        <v>11900.1</v>
      </c>
      <c r="D24" s="17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</row>
    <row r="25" spans="1:21" ht="13.2">
      <c r="A25" s="4">
        <v>1984</v>
      </c>
      <c r="B25" s="32">
        <v>27386</v>
      </c>
      <c r="C25" s="29">
        <f t="shared" si="0"/>
        <v>12336.6</v>
      </c>
      <c r="D25" s="17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</row>
    <row r="26" spans="1:21" ht="13.2">
      <c r="A26" s="4">
        <v>1985</v>
      </c>
      <c r="B26" s="32">
        <v>27532</v>
      </c>
      <c r="C26" s="29">
        <f t="shared" si="0"/>
        <v>14030.3</v>
      </c>
      <c r="D26" s="17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</row>
    <row r="27" spans="1:21" ht="13.2">
      <c r="A27" s="4">
        <v>1986</v>
      </c>
      <c r="B27" s="32">
        <v>25759</v>
      </c>
      <c r="C27" s="29">
        <f t="shared" si="0"/>
        <v>15577.9</v>
      </c>
      <c r="D27" s="1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</row>
    <row r="28" spans="1:21" ht="13.2">
      <c r="A28" s="4">
        <v>1987</v>
      </c>
      <c r="B28" s="63">
        <v>6546</v>
      </c>
      <c r="C28" s="29">
        <f t="shared" si="0"/>
        <v>17311.7</v>
      </c>
      <c r="D28" s="63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</row>
    <row r="29" spans="1:21" ht="13.2">
      <c r="A29" s="4">
        <v>1988</v>
      </c>
      <c r="B29" s="63">
        <v>8589</v>
      </c>
      <c r="C29" s="29">
        <f t="shared" si="0"/>
        <v>17175.099999999999</v>
      </c>
      <c r="D29" s="63"/>
      <c r="I29"/>
      <c r="J29"/>
      <c r="K29"/>
      <c r="L29"/>
      <c r="M29"/>
      <c r="N29"/>
      <c r="O29"/>
      <c r="P29"/>
      <c r="Q29"/>
      <c r="R29"/>
      <c r="S29"/>
      <c r="T29"/>
      <c r="U29"/>
    </row>
    <row r="30" spans="1:21" ht="13.2">
      <c r="A30" s="4">
        <v>1989</v>
      </c>
      <c r="B30" s="63">
        <v>21433</v>
      </c>
      <c r="C30" s="29">
        <f t="shared" si="0"/>
        <v>17122.400000000001</v>
      </c>
      <c r="D30" s="63"/>
      <c r="I30"/>
      <c r="J30"/>
      <c r="K30"/>
      <c r="L30"/>
      <c r="M30"/>
      <c r="N30"/>
      <c r="O30"/>
      <c r="P30"/>
      <c r="Q30"/>
      <c r="R30"/>
      <c r="S30"/>
      <c r="T30"/>
      <c r="U30"/>
    </row>
    <row r="31" spans="1:21" ht="13.2">
      <c r="A31" s="4">
        <v>1990</v>
      </c>
      <c r="B31" s="63">
        <v>247</v>
      </c>
      <c r="C31" s="29">
        <f t="shared" si="0"/>
        <v>18340.7</v>
      </c>
      <c r="D31" s="63"/>
      <c r="I31"/>
      <c r="J31"/>
      <c r="K31"/>
      <c r="L31"/>
      <c r="M31"/>
      <c r="N31"/>
      <c r="O31"/>
      <c r="P31"/>
      <c r="Q31"/>
      <c r="R31"/>
      <c r="S31"/>
      <c r="T31"/>
      <c r="U31"/>
    </row>
    <row r="32" spans="1:21" ht="13.2">
      <c r="A32" s="4">
        <v>1991</v>
      </c>
      <c r="B32" s="63">
        <v>5388</v>
      </c>
      <c r="C32" s="29">
        <f t="shared" si="0"/>
        <v>18210.7</v>
      </c>
      <c r="D32" s="63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</row>
    <row r="33" spans="1:21" ht="13.2">
      <c r="A33" s="4">
        <v>1992</v>
      </c>
      <c r="B33" s="63">
        <v>2266</v>
      </c>
      <c r="C33" s="29">
        <f t="shared" si="0"/>
        <v>18505</v>
      </c>
      <c r="D33" s="6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</row>
    <row r="34" spans="1:21" ht="13.2">
      <c r="A34" s="4">
        <v>1993</v>
      </c>
      <c r="B34" s="63">
        <v>14770</v>
      </c>
      <c r="C34" s="29">
        <f t="shared" si="0"/>
        <v>13836.9</v>
      </c>
      <c r="D34" s="63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</row>
    <row r="35" spans="1:21" ht="13.2">
      <c r="A35" s="4">
        <v>1994</v>
      </c>
      <c r="B35" s="63">
        <v>774</v>
      </c>
      <c r="C35" s="29">
        <f t="shared" si="0"/>
        <v>13991.6</v>
      </c>
      <c r="D35" s="63"/>
      <c r="E35" s="15" t="s">
        <v>25</v>
      </c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</row>
    <row r="36" spans="1:21" ht="13.2">
      <c r="A36" s="4">
        <v>1995</v>
      </c>
      <c r="B36" s="63">
        <v>2116</v>
      </c>
      <c r="C36" s="29">
        <f t="shared" si="0"/>
        <v>11330.4</v>
      </c>
      <c r="D36" s="63"/>
      <c r="E36" s="14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</row>
    <row r="37" spans="1:21" ht="13.2">
      <c r="A37" s="4">
        <v>1996</v>
      </c>
      <c r="B37" s="63">
        <v>6063</v>
      </c>
      <c r="C37" s="29">
        <f>AVERAGE(B27:B36)</f>
        <v>8788.7999999999993</v>
      </c>
      <c r="D37" s="63"/>
      <c r="E37" s="14" t="s">
        <v>15</v>
      </c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</row>
    <row r="38" spans="1:21" ht="13.2">
      <c r="A38" s="4">
        <v>1997</v>
      </c>
      <c r="B38" s="63">
        <v>3411</v>
      </c>
      <c r="C38" s="29">
        <f t="shared" si="0"/>
        <v>6819.2</v>
      </c>
      <c r="D38" s="63"/>
      <c r="E38" s="14" t="s">
        <v>16</v>
      </c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</row>
    <row r="39" spans="1:21" ht="13.2">
      <c r="A39" s="4">
        <v>1998</v>
      </c>
      <c r="B39" s="63">
        <v>13670</v>
      </c>
      <c r="C39" s="29">
        <f t="shared" si="0"/>
        <v>6505.7</v>
      </c>
      <c r="D39" s="63"/>
      <c r="E39" s="14" t="s">
        <v>17</v>
      </c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</row>
    <row r="40" spans="1:21" ht="13.2">
      <c r="A40" s="4">
        <v>1999</v>
      </c>
      <c r="B40" s="63">
        <v>8965</v>
      </c>
      <c r="C40" s="29">
        <f t="shared" si="0"/>
        <v>7013.8</v>
      </c>
      <c r="D40" s="63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</row>
    <row r="41" spans="1:21" ht="13.2">
      <c r="A41" s="4">
        <v>2000</v>
      </c>
      <c r="B41" s="63">
        <v>1119</v>
      </c>
      <c r="C41" s="29">
        <f t="shared" si="0"/>
        <v>5767</v>
      </c>
      <c r="D41" s="63"/>
      <c r="E41" s="13" t="s">
        <v>12</v>
      </c>
      <c r="F41" s="53" t="str">
        <f>"Ave. harvest  "&amp;(Forecast_Yr-10)&amp;"-"&amp;(Forecast_Yr-1)</f>
        <v>Ave. harvest  2004-2013</v>
      </c>
      <c r="G41"/>
      <c r="H41" s="34">
        <f>AVERAGE(B49:B53)</f>
        <v>1338.6</v>
      </c>
      <c r="I41"/>
      <c r="J41"/>
      <c r="K41"/>
      <c r="L41"/>
      <c r="M41"/>
      <c r="N41"/>
      <c r="O41"/>
      <c r="P41"/>
      <c r="Q41"/>
      <c r="R41"/>
      <c r="S41"/>
      <c r="T41"/>
      <c r="U41"/>
    </row>
    <row r="42" spans="1:21" ht="13.2">
      <c r="A42" s="4">
        <v>2001</v>
      </c>
      <c r="B42" s="63">
        <v>2298</v>
      </c>
      <c r="C42" s="29">
        <f>AVERAGE(B32:B41)</f>
        <v>5854.2</v>
      </c>
      <c r="D42" s="63"/>
      <c r="E42" s="12" t="s">
        <v>13</v>
      </c>
      <c r="F42" s="53" t="str">
        <f>"Ave. harvest  "&amp;(Forecast_Yr-5)&amp;"-"&amp;(Forecast_Yr-1)</f>
        <v>Ave. harvest  2009-2013</v>
      </c>
      <c r="G42"/>
      <c r="H42" s="34">
        <f>AVERAGE(B44:B53)</f>
        <v>5681</v>
      </c>
      <c r="I42"/>
      <c r="J42"/>
      <c r="K42"/>
      <c r="L42"/>
      <c r="M42"/>
      <c r="N42"/>
      <c r="O42"/>
      <c r="P42"/>
      <c r="Q42"/>
      <c r="R42"/>
      <c r="S42"/>
      <c r="T42"/>
      <c r="U42"/>
    </row>
    <row r="43" spans="1:21" ht="13.2">
      <c r="A43" s="19">
        <v>2002</v>
      </c>
      <c r="B43" s="63">
        <v>11011</v>
      </c>
      <c r="C43" s="29">
        <f t="shared" si="0"/>
        <v>5545.2</v>
      </c>
      <c r="D43" s="63"/>
      <c r="E43" s="12" t="s">
        <v>14</v>
      </c>
      <c r="F43" t="s">
        <v>11</v>
      </c>
      <c r="G43"/>
      <c r="H43" s="34">
        <f>AVERAGE(B10:B31)</f>
        <v>12571.136363636364</v>
      </c>
      <c r="I43"/>
      <c r="J43"/>
      <c r="K43"/>
      <c r="L43"/>
      <c r="M43"/>
      <c r="N43"/>
      <c r="O43"/>
      <c r="P43"/>
      <c r="Q43"/>
      <c r="R43"/>
      <c r="S43"/>
      <c r="T43"/>
      <c r="U43"/>
    </row>
    <row r="44" spans="1:21" ht="13.2">
      <c r="A44" s="10">
        <v>2003</v>
      </c>
      <c r="B44" s="63">
        <v>3180</v>
      </c>
      <c r="C44" s="29">
        <f t="shared" ref="C44:C50" si="1">AVERAGE(B35:B44)</f>
        <v>5260.7</v>
      </c>
      <c r="D44" s="63"/>
      <c r="E44" s="12"/>
      <c r="F44"/>
      <c r="G44"/>
      <c r="H44" s="22"/>
      <c r="I44"/>
      <c r="J44"/>
      <c r="K44"/>
      <c r="L44"/>
      <c r="M44"/>
      <c r="N44"/>
      <c r="O44"/>
      <c r="P44"/>
      <c r="Q44"/>
      <c r="R44"/>
      <c r="S44"/>
      <c r="T44"/>
      <c r="U44"/>
    </row>
    <row r="45" spans="1:21" ht="13.2">
      <c r="A45" s="19">
        <v>2004</v>
      </c>
      <c r="B45" s="63">
        <v>7439</v>
      </c>
      <c r="C45" s="29">
        <f t="shared" si="1"/>
        <v>5927.2</v>
      </c>
      <c r="D45" s="63"/>
      <c r="E45" s="12"/>
      <c r="F45"/>
      <c r="G45"/>
      <c r="H45" s="22"/>
      <c r="I45"/>
      <c r="J45"/>
      <c r="K45"/>
      <c r="L45"/>
      <c r="M45"/>
      <c r="N45"/>
      <c r="O45"/>
      <c r="P45"/>
      <c r="Q45"/>
      <c r="R45"/>
      <c r="S45"/>
      <c r="T45"/>
      <c r="U45"/>
    </row>
    <row r="46" spans="1:21" ht="13.2">
      <c r="A46" s="19">
        <v>2005</v>
      </c>
      <c r="B46" s="63">
        <v>23107</v>
      </c>
      <c r="C46" s="29">
        <f t="shared" si="1"/>
        <v>8026.3</v>
      </c>
      <c r="D46" s="63"/>
      <c r="E46" s="12"/>
      <c r="F46"/>
      <c r="G46"/>
      <c r="H46" s="22"/>
      <c r="I46"/>
      <c r="J46"/>
      <c r="K46"/>
      <c r="L46"/>
      <c r="M46"/>
      <c r="N46"/>
      <c r="O46"/>
      <c r="P46"/>
      <c r="Q46"/>
      <c r="R46"/>
      <c r="S46"/>
      <c r="T46"/>
      <c r="U46"/>
    </row>
    <row r="47" spans="1:21" ht="13.2">
      <c r="A47" s="21">
        <v>2006</v>
      </c>
      <c r="B47" s="63">
        <v>698</v>
      </c>
      <c r="C47" s="29">
        <f t="shared" si="1"/>
        <v>7489.8</v>
      </c>
      <c r="D47" s="63"/>
      <c r="E47" s="12"/>
      <c r="F47"/>
      <c r="G47"/>
      <c r="H47" s="22"/>
      <c r="I47"/>
      <c r="J47"/>
      <c r="K47"/>
      <c r="L47"/>
      <c r="M47"/>
      <c r="N47"/>
      <c r="O47"/>
      <c r="P47"/>
      <c r="Q47"/>
      <c r="R47"/>
      <c r="S47"/>
      <c r="T47"/>
      <c r="U47"/>
    </row>
    <row r="48" spans="1:21" ht="13.2">
      <c r="A48" s="19">
        <v>2007</v>
      </c>
      <c r="B48" s="63">
        <v>15693</v>
      </c>
      <c r="C48" s="29">
        <f t="shared" si="1"/>
        <v>8718</v>
      </c>
      <c r="D48" s="63"/>
      <c r="E48" s="12"/>
      <c r="F48"/>
      <c r="G48"/>
      <c r="H48" s="22"/>
      <c r="I48"/>
      <c r="J48"/>
      <c r="K48"/>
      <c r="L48"/>
      <c r="M48"/>
      <c r="N48"/>
      <c r="O48"/>
      <c r="P48"/>
      <c r="Q48"/>
      <c r="R48"/>
      <c r="S48"/>
      <c r="T48"/>
      <c r="U48"/>
    </row>
    <row r="49" spans="1:21" ht="13.2">
      <c r="A49" s="19">
        <v>2008</v>
      </c>
      <c r="B49" s="63">
        <v>389</v>
      </c>
      <c r="C49" s="29">
        <f>AVERAGE(B40:B49)</f>
        <v>7389.9</v>
      </c>
      <c r="D49" s="63"/>
      <c r="E49" s="12"/>
      <c r="F49"/>
      <c r="G49"/>
      <c r="H49" s="22"/>
      <c r="I49"/>
      <c r="J49"/>
      <c r="K49"/>
      <c r="L49"/>
      <c r="M49"/>
      <c r="N49"/>
      <c r="O49"/>
      <c r="P49"/>
      <c r="Q49"/>
      <c r="R49"/>
      <c r="S49"/>
      <c r="T49"/>
      <c r="U49"/>
    </row>
    <row r="50" spans="1:21" ht="13.2">
      <c r="A50" s="19">
        <v>2009</v>
      </c>
      <c r="B50" s="63">
        <v>3128</v>
      </c>
      <c r="C50" s="29">
        <f t="shared" si="1"/>
        <v>6806.2</v>
      </c>
      <c r="D50" s="63"/>
      <c r="E50" s="12"/>
      <c r="F50"/>
      <c r="G50"/>
      <c r="H50" s="22"/>
      <c r="I50"/>
      <c r="J50"/>
      <c r="K50"/>
      <c r="L50"/>
      <c r="M50"/>
      <c r="N50"/>
      <c r="O50"/>
      <c r="P50"/>
      <c r="Q50"/>
      <c r="R50"/>
      <c r="S50"/>
      <c r="T50"/>
      <c r="U50"/>
    </row>
    <row r="51" spans="1:21" ht="13.2">
      <c r="A51" s="19">
        <v>2010</v>
      </c>
      <c r="B51" s="63">
        <v>46</v>
      </c>
      <c r="C51" s="29">
        <f>AVERAGE(B42:B51)</f>
        <v>6698.9</v>
      </c>
      <c r="D51" s="63"/>
      <c r="E51" s="12"/>
      <c r="F51"/>
      <c r="G51"/>
      <c r="H51" s="22"/>
      <c r="I51"/>
      <c r="J51"/>
      <c r="K51"/>
      <c r="L51"/>
      <c r="M51"/>
      <c r="N51"/>
      <c r="O51"/>
      <c r="P51"/>
      <c r="Q51"/>
      <c r="R51"/>
      <c r="S51"/>
      <c r="T51"/>
      <c r="U51"/>
    </row>
    <row r="52" spans="1:21" ht="13.2">
      <c r="A52" s="19">
        <v>2011</v>
      </c>
      <c r="B52" s="63">
        <v>1390</v>
      </c>
      <c r="C52" s="29">
        <f>AVERAGE(B43:B52)</f>
        <v>6608.1</v>
      </c>
      <c r="D52" s="63"/>
      <c r="E52" s="12"/>
      <c r="F52"/>
      <c r="G52"/>
      <c r="H52" s="22"/>
      <c r="I52"/>
      <c r="J52"/>
      <c r="K52"/>
      <c r="L52"/>
      <c r="M52"/>
      <c r="N52"/>
      <c r="O52"/>
      <c r="P52"/>
      <c r="Q52"/>
      <c r="R52"/>
      <c r="S52"/>
      <c r="T52"/>
      <c r="U52"/>
    </row>
    <row r="53" spans="1:21" ht="13.2">
      <c r="A53" s="19">
        <v>2012</v>
      </c>
      <c r="B53" s="63">
        <v>1740</v>
      </c>
      <c r="C53" s="29">
        <f>AVERAGE(B44:B53)</f>
        <v>5681</v>
      </c>
      <c r="D53" s="63"/>
      <c r="E53" s="12"/>
      <c r="F53"/>
      <c r="G53"/>
      <c r="H53" s="22"/>
      <c r="I53"/>
      <c r="J53"/>
      <c r="K53"/>
      <c r="L53"/>
      <c r="M53"/>
      <c r="N53"/>
      <c r="O53"/>
      <c r="P53"/>
      <c r="Q53"/>
      <c r="R53"/>
      <c r="S53"/>
      <c r="T53"/>
      <c r="U53"/>
    </row>
    <row r="54" spans="1:21" ht="13.2">
      <c r="A54" s="19">
        <v>2013</v>
      </c>
      <c r="B54" s="63">
        <v>3591</v>
      </c>
      <c r="C54" s="29">
        <f>AVERAGE(B45:B54)</f>
        <v>5722.1</v>
      </c>
      <c r="D54" s="63"/>
      <c r="E54" s="12"/>
      <c r="F54"/>
      <c r="G54"/>
      <c r="H54" s="22"/>
      <c r="I54"/>
      <c r="J54"/>
      <c r="K54"/>
      <c r="L54"/>
      <c r="M54"/>
      <c r="N54"/>
      <c r="O54"/>
      <c r="P54"/>
      <c r="Q54"/>
      <c r="R54"/>
      <c r="S54"/>
      <c r="T54"/>
      <c r="U54"/>
    </row>
    <row r="55" spans="1:21" ht="13.2">
      <c r="A55" s="19">
        <v>2014</v>
      </c>
      <c r="B55" s="64">
        <v>1145</v>
      </c>
      <c r="C55" s="29">
        <f>AVERAGE(B46:B55)</f>
        <v>5092.7</v>
      </c>
      <c r="D55" s="64"/>
      <c r="E55" s="12"/>
      <c r="F55"/>
      <c r="G55"/>
      <c r="H55" s="22"/>
      <c r="I55"/>
      <c r="J55"/>
      <c r="K55"/>
      <c r="L55"/>
      <c r="M55"/>
      <c r="N55"/>
      <c r="O55"/>
      <c r="P55"/>
      <c r="Q55"/>
      <c r="R55"/>
      <c r="S55"/>
      <c r="T55"/>
      <c r="U55"/>
    </row>
    <row r="56" spans="1:21" ht="13.2">
      <c r="A56" s="19"/>
      <c r="B56" s="11"/>
      <c r="C56" s="28"/>
      <c r="D56" s="20"/>
      <c r="H56" s="23"/>
    </row>
    <row r="57" spans="1:21">
      <c r="A57" s="9"/>
      <c r="B57" s="12" t="s">
        <v>3</v>
      </c>
      <c r="H57" s="23"/>
    </row>
    <row r="58" spans="1:21" ht="13.2">
      <c r="A58" s="53" t="str">
        <f>"Ave. harvest  "&amp;(Forecast_Yr-10)&amp;"-"&amp;(Forecast_Yr-1)</f>
        <v>Ave. harvest  2004-2013</v>
      </c>
      <c r="B58" s="59">
        <f ca="1">AVERAGE(OFFSET(B10,COUNT(B10:B55)-10,0,10,1))</f>
        <v>5092.7</v>
      </c>
    </row>
    <row r="59" spans="1:21">
      <c r="A59" s="5" t="s">
        <v>4</v>
      </c>
      <c r="B59" s="57">
        <f ca="1">COUNT(OFFSET(B10,COUNT(B10:B55)-10,0,10,1))</f>
        <v>10</v>
      </c>
    </row>
    <row r="60" spans="1:21">
      <c r="A60" s="5" t="s">
        <v>5</v>
      </c>
      <c r="B60" s="54">
        <f ca="1">STDEV(B44:B53)/SQRT(B59)</f>
        <v>2445.6354184546803</v>
      </c>
      <c r="E60" s="8"/>
    </row>
    <row r="61" spans="1:21">
      <c r="A61" s="5" t="s">
        <v>32</v>
      </c>
      <c r="B61" s="55">
        <f>K6</f>
        <v>1.9599639845400536</v>
      </c>
    </row>
    <row r="62" spans="1:21" ht="10.8" thickBot="1">
      <c r="A62" s="5" t="s">
        <v>6</v>
      </c>
      <c r="B62" s="54">
        <f ca="1">B60*B61</f>
        <v>4793.3573394867162</v>
      </c>
    </row>
    <row r="63" spans="1:21">
      <c r="A63" s="24" t="s">
        <v>7</v>
      </c>
      <c r="B63" s="60">
        <f ca="1">IF(B62&gt;B58,0,B58-B62)</f>
        <v>299.34266051328359</v>
      </c>
      <c r="C63" s="56">
        <f ca="1">B63/1000</f>
        <v>0.29934266051328356</v>
      </c>
      <c r="D63" s="1" t="s">
        <v>39</v>
      </c>
    </row>
    <row r="64" spans="1:21">
      <c r="A64" s="25" t="s">
        <v>8</v>
      </c>
      <c r="B64" s="61">
        <f ca="1">B58</f>
        <v>5092.7</v>
      </c>
      <c r="C64" s="56">
        <f ca="1">B64/1000</f>
        <v>5.0926999999999998</v>
      </c>
    </row>
    <row r="65" spans="1:4" ht="10.8" thickBot="1">
      <c r="A65" s="26" t="s">
        <v>9</v>
      </c>
      <c r="B65" s="62">
        <f ca="1">B62+B58</f>
        <v>9886.057339486717</v>
      </c>
      <c r="C65" s="56">
        <f ca="1">B65/1000</f>
        <v>9.8860573394867171</v>
      </c>
      <c r="D65" s="1" t="s">
        <v>39</v>
      </c>
    </row>
    <row r="67" spans="1:4">
      <c r="B67" s="58"/>
    </row>
    <row r="68" spans="1:4">
      <c r="B68" s="58"/>
    </row>
    <row r="70" spans="1:4">
      <c r="B70" s="58"/>
    </row>
  </sheetData>
  <phoneticPr fontId="1" type="noConversion"/>
  <pageMargins left="0.75" right="0.75" top="1" bottom="1" header="0.5" footer="0.5"/>
  <pageSetup scale="65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READ_ME</vt:lpstr>
      <vt:lpstr>Unakwik Forecast</vt:lpstr>
      <vt:lpstr>Forecast_Yr</vt:lpstr>
    </vt:vector>
  </TitlesOfParts>
  <Company>ADF&amp;G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Unakwik Forecasting table</dc:title>
  <dc:subject>Table used in forecasting Unakwik District Wild Harvest Estimate</dc:subject>
  <dc:creator>Rick Merizon</dc:creator>
  <cp:lastModifiedBy>Brenner, Richard E (DFG)</cp:lastModifiedBy>
  <cp:lastPrinted>2005-11-08T19:19:58Z</cp:lastPrinted>
  <dcterms:created xsi:type="dcterms:W3CDTF">2001-11-20T21:51:41Z</dcterms:created>
  <dcterms:modified xsi:type="dcterms:W3CDTF">2015-04-18T00:07:14Z</dcterms:modified>
</cp:coreProperties>
</file>